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455" firstSheet="1" activeTab="4"/>
  </bookViews>
  <sheets>
    <sheet name="Annex 1 Skilled labor" sheetId="24" r:id="rId1"/>
    <sheet name="Annex 2Brick" sheetId="23" r:id="rId2"/>
    <sheet name="Annex 3Local Materials" sheetId="22" r:id="rId3"/>
    <sheet name="Annex 4 Door and window" sheetId="21" r:id="rId4"/>
    <sheet name="Annex5Construction material" sheetId="20" r:id="rId5"/>
    <sheet name="EW" sheetId="1" state="hidden" r:id="rId6"/>
    <sheet name="Brick work " sheetId="2" state="hidden" r:id="rId7"/>
    <sheet name="formwork" sheetId="3" state="hidden" r:id="rId8"/>
    <sheet name="Concrete Work" sheetId="4" state="hidden" r:id="rId9"/>
    <sheet name="Plastering" sheetId="6" state="hidden" r:id="rId10"/>
    <sheet name=" truss&amp;CGI" sheetId="9" state="hidden" r:id="rId11"/>
    <sheet name="Sheet3" sheetId="10"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qt114" localSheetId="0">[1]DetailEst!#REF!</definedName>
    <definedName name="__qt114" localSheetId="1">[1]DetailEst!#REF!</definedName>
    <definedName name="__qt114" localSheetId="2">[1]DetailEst!#REF!</definedName>
    <definedName name="__qt114" localSheetId="3">[1]DetailEst!#REF!</definedName>
    <definedName name="__qt114">[1]DetailEst!#REF!</definedName>
    <definedName name="__qt43" localSheetId="0">[1]DetailEst!#REF!</definedName>
    <definedName name="__qt43" localSheetId="1">[1]DetailEst!#REF!</definedName>
    <definedName name="__qt43" localSheetId="2">[1]DetailEst!#REF!</definedName>
    <definedName name="__qt43" localSheetId="3">[1]DetailEst!#REF!</definedName>
    <definedName name="__qt43">[1]DetailEst!#REF!</definedName>
    <definedName name="__qt56" localSheetId="0">[1]DetailEst!#REF!</definedName>
    <definedName name="__qt56" localSheetId="1">[1]DetailEst!#REF!</definedName>
    <definedName name="__qt56" localSheetId="2">[1]DetailEst!#REF!</definedName>
    <definedName name="__qt56" localSheetId="3">[1]DetailEst!#REF!</definedName>
    <definedName name="__qt56">[1]DetailEst!#REF!</definedName>
    <definedName name="__qt7" localSheetId="0">[1]DetailEst!#REF!</definedName>
    <definedName name="__qt7" localSheetId="1">[1]DetailEst!#REF!</definedName>
    <definedName name="__qt7" localSheetId="2">[1]DetailEst!#REF!</definedName>
    <definedName name="__qt7" localSheetId="3">[1]DetailEst!#REF!</definedName>
    <definedName name="__qt7">[1]DetailEst!#REF!</definedName>
    <definedName name="_MHS12">[2]MHS12!$A$11:$J$114</definedName>
    <definedName name="_qt114" localSheetId="0">#REF!</definedName>
    <definedName name="_qt114" localSheetId="1">#REF!</definedName>
    <definedName name="_qt114" localSheetId="2">#REF!</definedName>
    <definedName name="_qt114" localSheetId="3">#REF!</definedName>
    <definedName name="_qt114">#REF!</definedName>
    <definedName name="_qt43" localSheetId="0">#REF!</definedName>
    <definedName name="_qt43" localSheetId="1">#REF!</definedName>
    <definedName name="_qt43" localSheetId="2">#REF!</definedName>
    <definedName name="_qt43" localSheetId="3">#REF!</definedName>
    <definedName name="_qt43">#REF!</definedName>
    <definedName name="_qt56" localSheetId="0">#REF!</definedName>
    <definedName name="_qt56" localSheetId="1">#REF!</definedName>
    <definedName name="_qt56" localSheetId="2">#REF!</definedName>
    <definedName name="_qt56" localSheetId="3">#REF!</definedName>
    <definedName name="_qt56">#REF!</definedName>
    <definedName name="_qt7" localSheetId="0">#REF!</definedName>
    <definedName name="_qt7" localSheetId="1">#REF!</definedName>
    <definedName name="_qt7" localSheetId="2">#REF!</definedName>
    <definedName name="_qt7" localSheetId="3">#REF!</definedName>
    <definedName name="_qt7">#REF!</definedName>
    <definedName name="abstract">[3]Abstract!$A$14:$K$237</definedName>
    <definedName name="Basic">[4]Basic!$A$6:$D$613</definedName>
    <definedName name="beoc">[5]Toilet!$B$12:$I$581</definedName>
    <definedName name="Bill" localSheetId="0">#REF!</definedName>
    <definedName name="Bill" localSheetId="1">#REF!</definedName>
    <definedName name="Bill" localSheetId="2">#REF!</definedName>
    <definedName name="Bill" localSheetId="3">#REF!</definedName>
    <definedName name="Bill">#REF!</definedName>
    <definedName name="birthc">[6]Bir.C.!$B$12:$J$335</definedName>
    <definedName name="bmarble" localSheetId="0">'[7]update Rate'!#REF!</definedName>
    <definedName name="bmarble" localSheetId="1">'[7]update Rate'!#REF!</definedName>
    <definedName name="bmarble" localSheetId="2">'[7]update Rate'!#REF!</definedName>
    <definedName name="bmarble" localSheetId="3">'[7]update Rate'!#REF!</definedName>
    <definedName name="bmarble">'[7]update Rate'!#REF!</definedName>
    <definedName name="Chuna" localSheetId="0">#REF!</definedName>
    <definedName name="Chuna" localSheetId="1">#REF!</definedName>
    <definedName name="Chuna" localSheetId="2">#REF!</definedName>
    <definedName name="Chuna" localSheetId="3">#REF!</definedName>
    <definedName name="Chuna">#REF!</definedName>
    <definedName name="colmn." localSheetId="0">#REF!</definedName>
    <definedName name="colmn." localSheetId="1">#REF!</definedName>
    <definedName name="colmn." localSheetId="2">#REF!</definedName>
    <definedName name="colmn." localSheetId="3">#REF!</definedName>
    <definedName name="colmn.">#REF!</definedName>
    <definedName name="compound">'[8]C wall &amp;gate'!$B$12:$I$76</definedName>
    <definedName name="costcwall" localSheetId="0">#REF!</definedName>
    <definedName name="costcwall" localSheetId="1">#REF!</definedName>
    <definedName name="costcwall" localSheetId="2">#REF!</definedName>
    <definedName name="costcwall" localSheetId="3">#REF!</definedName>
    <definedName name="costcwall">#REF!</definedName>
    <definedName name="cwall" localSheetId="0">#REF!</definedName>
    <definedName name="cwall" localSheetId="1">#REF!</definedName>
    <definedName name="cwall" localSheetId="2">#REF!</definedName>
    <definedName name="cwall" localSheetId="3">#REF!</definedName>
    <definedName name="cwall">#REF!</definedName>
    <definedName name="electoff" localSheetId="0">#REF!</definedName>
    <definedName name="electoff" localSheetId="1">#REF!</definedName>
    <definedName name="electoff" localSheetId="2">#REF!</definedName>
    <definedName name="electoff" localSheetId="3">#REF!</definedName>
    <definedName name="electoff">#REF!</definedName>
    <definedName name="electqtr" localSheetId="0">#REF!</definedName>
    <definedName name="electqtr" localSheetId="1">#REF!</definedName>
    <definedName name="electqtr" localSheetId="2">#REF!</definedName>
    <definedName name="electqtr" localSheetId="3">#REF!</definedName>
    <definedName name="electqtr">#REF!</definedName>
    <definedName name="electric" localSheetId="0">#REF!</definedName>
    <definedName name="electric" localSheetId="1">#REF!</definedName>
    <definedName name="electric" localSheetId="2">#REF!</definedName>
    <definedName name="electric" localSheetId="3">#REF!</definedName>
    <definedName name="electric">#REF!</definedName>
    <definedName name="electrical">[9]Abstract!$B$14:$G$69</definedName>
    <definedName name="existb" localSheetId="0">#REF!</definedName>
    <definedName name="existb" localSheetId="1">#REF!</definedName>
    <definedName name="existb" localSheetId="2">#REF!</definedName>
    <definedName name="existb" localSheetId="3">#REF!</definedName>
    <definedName name="existb">#REF!</definedName>
    <definedName name="FootingF1" localSheetId="0">#REF!</definedName>
    <definedName name="FootingF1" localSheetId="1">#REF!</definedName>
    <definedName name="FootingF1" localSheetId="2">#REF!</definedName>
    <definedName name="FootingF1" localSheetId="3">#REF!</definedName>
    <definedName name="FootingF1">#REF!</definedName>
    <definedName name="FootingF2" localSheetId="0">#REF!</definedName>
    <definedName name="FootingF2" localSheetId="1">#REF!</definedName>
    <definedName name="FootingF2" localSheetId="2">#REF!</definedName>
    <definedName name="FootingF2" localSheetId="3">#REF!</definedName>
    <definedName name="FootingF2">#REF!</definedName>
    <definedName name="FootingF3" localSheetId="0">#REF!</definedName>
    <definedName name="FootingF3" localSheetId="1">#REF!</definedName>
    <definedName name="FootingF3" localSheetId="2">#REF!</definedName>
    <definedName name="FootingF3" localSheetId="3">#REF!</definedName>
    <definedName name="FootingF3">#REF!</definedName>
    <definedName name="guardhouse">'[10]Guard h'!$B$11:$I$256</definedName>
    <definedName name="inpatient">'[5]main building'!$B$12:$I$322</definedName>
    <definedName name="intake" localSheetId="0">#REF!</definedName>
    <definedName name="intake" localSheetId="1">#REF!</definedName>
    <definedName name="intake" localSheetId="2">#REF!</definedName>
    <definedName name="intake" localSheetId="3">#REF!</definedName>
    <definedName name="intake">#REF!</definedName>
    <definedName name="item_No.">[11]Details!$B$12:$J$353+[11]Details!$B$12:$J$747</definedName>
    <definedName name="jyami">'[7]update Rate'!$G$41,'[7]update Rate'!$I$44,'[7]update Rate'!$G$46,'[7]update Rate'!$J$52,'[7]update Rate'!$G$53</definedName>
    <definedName name="Labour">'[7]Update Descrip'!$F$7,'[7]Update Descrip'!$F$20,'[7]Update Descrip'!$F$32,'[7]Update Descrip'!$F$43,'[7]Update Descrip'!$F$56,'[7]Update Descrip'!$F$68,'[7]Update Descrip'!$F$79,'[7]Update Descrip'!$F$91,'[7]Update Descrip'!$F$103,'[7]Update Descrip'!$F$114</definedName>
    <definedName name="mainbldg" localSheetId="0">#REF!</definedName>
    <definedName name="mainbldg" localSheetId="1">#REF!</definedName>
    <definedName name="mainbldg" localSheetId="2">#REF!</definedName>
    <definedName name="mainbldg" localSheetId="3">#REF!</definedName>
    <definedName name="mainbldg">#REF!</definedName>
    <definedName name="mainbuilding">'[12]Main Building'!$B$11:$J$509</definedName>
    <definedName name="manhole">[13]manhole!$A$11:$I$121</definedName>
    <definedName name="mhs" localSheetId="0">#REF!</definedName>
    <definedName name="mhs" localSheetId="1">#REF!</definedName>
    <definedName name="mhs" localSheetId="2">#REF!</definedName>
    <definedName name="mhs" localSheetId="3">#REF!</definedName>
    <definedName name="mhs">#REF!</definedName>
    <definedName name="miss">[13]miss!$B$9:$L$149</definedName>
    <definedName name="nutbolt" localSheetId="0">'[7]update Rate'!#REF!</definedName>
    <definedName name="nutbolt" localSheetId="1">'[7]update Rate'!#REF!</definedName>
    <definedName name="nutbolt" localSheetId="2">'[7]update Rate'!#REF!</definedName>
    <definedName name="nutbolt" localSheetId="3">'[7]update Rate'!#REF!</definedName>
    <definedName name="nutbolt">'[7]update Rate'!#REF!</definedName>
    <definedName name="nutbolt8" localSheetId="0">'[7]update Rate'!#REF!</definedName>
    <definedName name="nutbolt8" localSheetId="1">'[7]update Rate'!#REF!</definedName>
    <definedName name="nutbolt8" localSheetId="2">'[7]update Rate'!#REF!</definedName>
    <definedName name="nutbolt8" localSheetId="3">'[7]update Rate'!#REF!</definedName>
    <definedName name="nutbolt8">'[7]update Rate'!#REF!</definedName>
    <definedName name="opd" localSheetId="0">#REF!</definedName>
    <definedName name="opd" localSheetId="1">#REF!</definedName>
    <definedName name="opd" localSheetId="2">#REF!</definedName>
    <definedName name="opd" localSheetId="3">#REF!</definedName>
    <definedName name="opd">#REF!</definedName>
    <definedName name="phouse" localSheetId="0">#REF!</definedName>
    <definedName name="phouse" localSheetId="1">#REF!</definedName>
    <definedName name="phouse" localSheetId="2">#REF!</definedName>
    <definedName name="phouse" localSheetId="3">#REF!</definedName>
    <definedName name="phouse">#REF!</definedName>
    <definedName name="Planst" localSheetId="0">'[7]update Rate'!#REF!</definedName>
    <definedName name="Planst" localSheetId="1">'[7]update Rate'!#REF!</definedName>
    <definedName name="Planst" localSheetId="2">'[7]update Rate'!#REF!</definedName>
    <definedName name="Planst" localSheetId="3">'[7]update Rate'!#REF!</definedName>
    <definedName name="Planst">'[7]update Rate'!#REF!</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#REF!</definedName>
    <definedName name="Pump">[13]Pump!$A$11:$I$55</definedName>
    <definedName name="Pumph12">[2]pumph12!$A$11:$J$102</definedName>
    <definedName name="qtr" localSheetId="0">#REF!</definedName>
    <definedName name="qtr" localSheetId="1">#REF!</definedName>
    <definedName name="qtr" localSheetId="2">#REF!</definedName>
    <definedName name="qtr" localSheetId="3">#REF!</definedName>
    <definedName name="qtr">#REF!</definedName>
    <definedName name="quarter" localSheetId="0">#REF!</definedName>
    <definedName name="quarter" localSheetId="1">#REF!</definedName>
    <definedName name="quarter" localSheetId="2">#REF!</definedName>
    <definedName name="quarter" localSheetId="3">#REF!</definedName>
    <definedName name="quarter">#REF!</definedName>
    <definedName name="ramp" localSheetId="0">#REF!</definedName>
    <definedName name="ramp" localSheetId="1">#REF!</definedName>
    <definedName name="ramp" localSheetId="2">#REF!</definedName>
    <definedName name="ramp" localSheetId="3">#REF!</definedName>
    <definedName name="ramp">#REF!</definedName>
    <definedName name="S.No" localSheetId="0">#REF!</definedName>
    <definedName name="S.No" localSheetId="1">#REF!</definedName>
    <definedName name="S.No" localSheetId="2">#REF!</definedName>
    <definedName name="S.No" localSheetId="3">#REF!</definedName>
    <definedName name="S.No">#REF!</definedName>
    <definedName name="sanoff" localSheetId="0">#REF!</definedName>
    <definedName name="sanoff" localSheetId="1">#REF!</definedName>
    <definedName name="sanoff" localSheetId="2">#REF!</definedName>
    <definedName name="sanoff" localSheetId="3">#REF!</definedName>
    <definedName name="sanoff">#REF!</definedName>
    <definedName name="sanqtr" localSheetId="0">#REF!</definedName>
    <definedName name="sanqtr" localSheetId="1">#REF!</definedName>
    <definedName name="sanqtr" localSheetId="2">#REF!</definedName>
    <definedName name="sanqtr" localSheetId="3">#REF!</definedName>
    <definedName name="sanqtr">#REF!</definedName>
    <definedName name="SepticT">[13]SepticT!$B$10:$J$161</definedName>
    <definedName name="Septictank">[2]Septictank!$A$11:$J$71</definedName>
    <definedName name="Sitedev.">[13]Sitedev.!$A$11:$I$89</definedName>
    <definedName name="Soakpit">[13]Soakpit!$A$11:$I$142</definedName>
    <definedName name="Soakpit12">[2]Soakpit12!$A$11:$J$64</definedName>
    <definedName name="stank" localSheetId="0">#REF!</definedName>
    <definedName name="stank" localSheetId="1">#REF!</definedName>
    <definedName name="stank" localSheetId="2">#REF!</definedName>
    <definedName name="stank" localSheetId="3">#REF!</definedName>
    <definedName name="stank">#REF!</definedName>
    <definedName name="sumary">[12]Electric!$B$14:$G$69</definedName>
    <definedName name="tikwood4" localSheetId="0">'[7]update Rate'!#REF!</definedName>
    <definedName name="tikwood4" localSheetId="1">'[7]update Rate'!#REF!</definedName>
    <definedName name="tikwood4" localSheetId="2">'[7]update Rate'!#REF!</definedName>
    <definedName name="tikwood4" localSheetId="3">'[7]update Rate'!#REF!</definedName>
    <definedName name="tikwood4">'[7]update Rate'!#REF!</definedName>
    <definedName name="toilet" localSheetId="0">#REF!</definedName>
    <definedName name="toilet" localSheetId="1">#REF!</definedName>
    <definedName name="toilet" localSheetId="2">#REF!</definedName>
    <definedName name="toilet" localSheetId="3">#REF!</definedName>
    <definedName name="toilet">#REF!</definedName>
    <definedName name="waterT">[13]waterT!$A$10:$I$143</definedName>
    <definedName name="WaterTank">'[2]Water tank'!$A$10:$J$137</definedName>
    <definedName name="wtank" localSheetId="0">#REF!</definedName>
    <definedName name="wtank" localSheetId="1">#REF!</definedName>
    <definedName name="wtank" localSheetId="2">#REF!</definedName>
    <definedName name="wtank" localSheetId="3">#REF!</definedName>
    <definedName name="wtank">#REF!</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9"/>
  <c r="D75" i="3" l="1"/>
  <c r="G75" s="1"/>
  <c r="D74"/>
  <c r="G74" s="1"/>
  <c r="D73"/>
  <c r="G73" s="1"/>
  <c r="D70"/>
  <c r="G72"/>
  <c r="D72"/>
  <c r="D71"/>
  <c r="G71" s="1"/>
  <c r="G9" i="6" l="1"/>
  <c r="F17"/>
  <c r="D9"/>
  <c r="F9"/>
  <c r="G67"/>
  <c r="G65"/>
  <c r="G66"/>
  <c r="G64"/>
  <c r="G60"/>
  <c r="G62"/>
  <c r="D61"/>
  <c r="G61" s="1"/>
  <c r="E59"/>
  <c r="D59"/>
  <c r="G59" s="1"/>
  <c r="G68" s="1"/>
  <c r="G69" s="1"/>
  <c r="E54"/>
  <c r="E55"/>
  <c r="E53"/>
  <c r="D55"/>
  <c r="D54"/>
  <c r="D53"/>
  <c r="C54"/>
  <c r="C55"/>
  <c r="G55" s="1"/>
  <c r="C53"/>
  <c r="G53" l="1"/>
  <c r="G54"/>
  <c r="G42" i="9"/>
  <c r="G43" s="1"/>
  <c r="G41"/>
  <c r="G40"/>
  <c r="D40"/>
  <c r="G35"/>
  <c r="G37"/>
  <c r="G34"/>
  <c r="G38" s="1"/>
  <c r="G39" s="1"/>
  <c r="D36"/>
  <c r="G36" s="1"/>
  <c r="D35"/>
  <c r="D34"/>
  <c r="C76" i="4" l="1"/>
  <c r="H18" i="6" l="1"/>
  <c r="D17"/>
  <c r="G17" l="1"/>
  <c r="E43"/>
  <c r="E44"/>
  <c r="E45"/>
  <c r="E42"/>
  <c r="C45"/>
  <c r="C44"/>
  <c r="G44" s="1"/>
  <c r="C43"/>
  <c r="C42"/>
  <c r="G42" s="1"/>
  <c r="C40"/>
  <c r="C41"/>
  <c r="C39"/>
  <c r="C38"/>
  <c r="E40"/>
  <c r="E41"/>
  <c r="G41" s="1"/>
  <c r="E39"/>
  <c r="E38"/>
  <c r="E36"/>
  <c r="E37"/>
  <c r="C36"/>
  <c r="D31"/>
  <c r="D36" s="1"/>
  <c r="D28"/>
  <c r="G28" s="1"/>
  <c r="C27"/>
  <c r="G33"/>
  <c r="D37"/>
  <c r="H15"/>
  <c r="H16"/>
  <c r="D16"/>
  <c r="G16" s="1"/>
  <c r="E15"/>
  <c r="C15"/>
  <c r="H14"/>
  <c r="C14"/>
  <c r="D8"/>
  <c r="E7"/>
  <c r="E14" s="1"/>
  <c r="D7"/>
  <c r="C12"/>
  <c r="G21"/>
  <c r="G22"/>
  <c r="G20"/>
  <c r="C18"/>
  <c r="D13"/>
  <c r="C13"/>
  <c r="D10"/>
  <c r="F6"/>
  <c r="G6" s="1"/>
  <c r="F5"/>
  <c r="F10" s="1"/>
  <c r="D5"/>
  <c r="D15" l="1"/>
  <c r="G15" s="1"/>
  <c r="G8"/>
  <c r="D12"/>
  <c r="G5"/>
  <c r="G37"/>
  <c r="G40"/>
  <c r="G45"/>
  <c r="D18"/>
  <c r="G18" s="1"/>
  <c r="G10"/>
  <c r="G7"/>
  <c r="D27"/>
  <c r="G27" s="1"/>
  <c r="G46" s="1"/>
  <c r="G47" s="1"/>
  <c r="G38"/>
  <c r="G39"/>
  <c r="G43"/>
  <c r="D14"/>
  <c r="G14" s="1"/>
  <c r="G36"/>
  <c r="G30"/>
  <c r="G31"/>
  <c r="G32"/>
  <c r="F12"/>
  <c r="G12" s="1"/>
  <c r="F18"/>
  <c r="F13"/>
  <c r="G13" s="1"/>
  <c r="G23" l="1"/>
  <c r="G24" s="1"/>
  <c r="G48" s="1"/>
  <c r="J47"/>
  <c r="J24" l="1"/>
  <c r="F6" i="4" l="1"/>
  <c r="F5"/>
  <c r="D72" i="2"/>
  <c r="D4" i="3" l="1"/>
  <c r="C94" i="4"/>
  <c r="C93"/>
  <c r="D90"/>
  <c r="D89"/>
  <c r="D93" s="1"/>
  <c r="F90"/>
  <c r="F94" s="1"/>
  <c r="F89"/>
  <c r="F93" s="1"/>
  <c r="E83"/>
  <c r="D83"/>
  <c r="F82"/>
  <c r="G82" s="1"/>
  <c r="G81"/>
  <c r="G83" l="1"/>
  <c r="G84" s="1"/>
  <c r="G85" s="1"/>
  <c r="D79"/>
  <c r="D76"/>
  <c r="F76"/>
  <c r="E76"/>
  <c r="F66"/>
  <c r="F67"/>
  <c r="F68"/>
  <c r="F69"/>
  <c r="F70"/>
  <c r="F71"/>
  <c r="F72"/>
  <c r="F65"/>
  <c r="E65"/>
  <c r="F60"/>
  <c r="F61"/>
  <c r="E60"/>
  <c r="E61"/>
  <c r="F59"/>
  <c r="E59"/>
  <c r="F43"/>
  <c r="F37"/>
  <c r="F38"/>
  <c r="F39"/>
  <c r="F40"/>
  <c r="F41"/>
  <c r="F42"/>
  <c r="E37"/>
  <c r="E38"/>
  <c r="E39"/>
  <c r="E40"/>
  <c r="E41"/>
  <c r="E42"/>
  <c r="E43"/>
  <c r="E36"/>
  <c r="F36"/>
  <c r="E72"/>
  <c r="D72"/>
  <c r="C72"/>
  <c r="E71"/>
  <c r="D71"/>
  <c r="E70"/>
  <c r="D70"/>
  <c r="E69"/>
  <c r="D69"/>
  <c r="E68"/>
  <c r="E67"/>
  <c r="D67"/>
  <c r="E66"/>
  <c r="D66"/>
  <c r="D65"/>
  <c r="D61"/>
  <c r="D60"/>
  <c r="D59"/>
  <c r="D55"/>
  <c r="C55"/>
  <c r="D54"/>
  <c r="G54" s="1"/>
  <c r="D53"/>
  <c r="G53" s="1"/>
  <c r="D52"/>
  <c r="G52" s="1"/>
  <c r="D50"/>
  <c r="G50" s="1"/>
  <c r="D49"/>
  <c r="G49" s="1"/>
  <c r="D48"/>
  <c r="D51" s="1"/>
  <c r="G51" s="1"/>
  <c r="D43"/>
  <c r="C43"/>
  <c r="D42"/>
  <c r="D41"/>
  <c r="D40"/>
  <c r="D38"/>
  <c r="D37"/>
  <c r="D36"/>
  <c r="G72" i="2"/>
  <c r="D64"/>
  <c r="D10" i="3"/>
  <c r="D13"/>
  <c r="D14"/>
  <c r="D17"/>
  <c r="D18"/>
  <c r="D19"/>
  <c r="D21"/>
  <c r="D9"/>
  <c r="D8" i="2"/>
  <c r="D9"/>
  <c r="D10"/>
  <c r="D11"/>
  <c r="D13"/>
  <c r="D14"/>
  <c r="D16"/>
  <c r="D17"/>
  <c r="D18"/>
  <c r="D19"/>
  <c r="D20"/>
  <c r="D21"/>
  <c r="D23" s="1"/>
  <c r="D22"/>
  <c r="C23"/>
  <c r="C24"/>
  <c r="D24"/>
  <c r="D16" i="4"/>
  <c r="E17"/>
  <c r="E18"/>
  <c r="E19"/>
  <c r="E20"/>
  <c r="E21"/>
  <c r="E22"/>
  <c r="E23"/>
  <c r="E24"/>
  <c r="E25"/>
  <c r="E26"/>
  <c r="E27"/>
  <c r="E28"/>
  <c r="E29"/>
  <c r="E30"/>
  <c r="E31"/>
  <c r="E32"/>
  <c r="E16"/>
  <c r="C32"/>
  <c r="C31"/>
  <c r="D30"/>
  <c r="D29"/>
  <c r="D31" s="1"/>
  <c r="D28"/>
  <c r="D27"/>
  <c r="D26"/>
  <c r="D25"/>
  <c r="G25" s="1"/>
  <c r="D24"/>
  <c r="D22"/>
  <c r="D21"/>
  <c r="D19"/>
  <c r="D18"/>
  <c r="D17"/>
  <c r="E13"/>
  <c r="F13"/>
  <c r="F12"/>
  <c r="E12"/>
  <c r="D13"/>
  <c r="D12"/>
  <c r="C13"/>
  <c r="C12"/>
  <c r="G42" i="1"/>
  <c r="E90" i="4"/>
  <c r="E89"/>
  <c r="F79"/>
  <c r="G79" s="1"/>
  <c r="G80" s="1"/>
  <c r="E65" i="3"/>
  <c r="D65"/>
  <c r="C65"/>
  <c r="E64"/>
  <c r="D64"/>
  <c r="E63"/>
  <c r="D63"/>
  <c r="E62"/>
  <c r="D62"/>
  <c r="E61"/>
  <c r="E60"/>
  <c r="D60"/>
  <c r="E59"/>
  <c r="D59"/>
  <c r="E58"/>
  <c r="D58"/>
  <c r="D61" s="1"/>
  <c r="E53"/>
  <c r="E54"/>
  <c r="D53"/>
  <c r="D54"/>
  <c r="E52"/>
  <c r="D52"/>
  <c r="E42"/>
  <c r="E43"/>
  <c r="E44"/>
  <c r="E45"/>
  <c r="E46"/>
  <c r="E47"/>
  <c r="E48"/>
  <c r="E41"/>
  <c r="D48"/>
  <c r="C48"/>
  <c r="D47"/>
  <c r="D46"/>
  <c r="D45"/>
  <c r="D43"/>
  <c r="D42"/>
  <c r="D41"/>
  <c r="D44" s="1"/>
  <c r="E30"/>
  <c r="E31"/>
  <c r="E32"/>
  <c r="E33"/>
  <c r="E34"/>
  <c r="E35"/>
  <c r="E36"/>
  <c r="E29"/>
  <c r="D35"/>
  <c r="D36"/>
  <c r="D34"/>
  <c r="D33"/>
  <c r="D31"/>
  <c r="D30"/>
  <c r="D29"/>
  <c r="C36"/>
  <c r="E10"/>
  <c r="E11"/>
  <c r="E12"/>
  <c r="E13"/>
  <c r="E14"/>
  <c r="E15"/>
  <c r="E16"/>
  <c r="E17"/>
  <c r="E18"/>
  <c r="E19"/>
  <c r="E20"/>
  <c r="E21"/>
  <c r="E22"/>
  <c r="E23"/>
  <c r="E24"/>
  <c r="E25"/>
  <c r="E9"/>
  <c r="C25"/>
  <c r="C24"/>
  <c r="E4"/>
  <c r="G70"/>
  <c r="G71" i="2"/>
  <c r="H69"/>
  <c r="E66"/>
  <c r="E70" s="1"/>
  <c r="G70" s="1"/>
  <c r="F52"/>
  <c r="F53"/>
  <c r="F54"/>
  <c r="F55"/>
  <c r="F56"/>
  <c r="F57"/>
  <c r="F51"/>
  <c r="F61"/>
  <c r="F62"/>
  <c r="F63"/>
  <c r="F64"/>
  <c r="F65"/>
  <c r="F66"/>
  <c r="F60"/>
  <c r="D66"/>
  <c r="E65"/>
  <c r="E69" s="1"/>
  <c r="G69" s="1"/>
  <c r="D65"/>
  <c r="E64"/>
  <c r="D63"/>
  <c r="D62"/>
  <c r="D61"/>
  <c r="D60"/>
  <c r="G60" s="1"/>
  <c r="D57"/>
  <c r="D56"/>
  <c r="D52"/>
  <c r="G52" s="1"/>
  <c r="D53"/>
  <c r="G53" s="1"/>
  <c r="D54"/>
  <c r="G54" s="1"/>
  <c r="D51"/>
  <c r="E55"/>
  <c r="E57"/>
  <c r="E56"/>
  <c r="C44"/>
  <c r="D42"/>
  <c r="D44" s="1"/>
  <c r="D25" i="3" s="1"/>
  <c r="D40" i="2"/>
  <c r="D39"/>
  <c r="D20" i="3" s="1"/>
  <c r="C45" i="2"/>
  <c r="D43"/>
  <c r="D24" i="3" s="1"/>
  <c r="D41" i="2"/>
  <c r="D22" i="3" s="1"/>
  <c r="F28" i="1"/>
  <c r="F29"/>
  <c r="G29" s="1"/>
  <c r="F30"/>
  <c r="F31"/>
  <c r="F32"/>
  <c r="F33"/>
  <c r="F34"/>
  <c r="C34"/>
  <c r="C33"/>
  <c r="D32"/>
  <c r="G32" s="1"/>
  <c r="D31"/>
  <c r="G31" s="1"/>
  <c r="D30"/>
  <c r="D29"/>
  <c r="D28"/>
  <c r="G28" s="1"/>
  <c r="F29" i="2"/>
  <c r="F30"/>
  <c r="F31"/>
  <c r="F32"/>
  <c r="F33"/>
  <c r="F34"/>
  <c r="F35"/>
  <c r="F36"/>
  <c r="F37"/>
  <c r="F39" s="1"/>
  <c r="E29"/>
  <c r="E30"/>
  <c r="E31"/>
  <c r="E32"/>
  <c r="E33"/>
  <c r="E34"/>
  <c r="E35"/>
  <c r="E36"/>
  <c r="E37"/>
  <c r="D37"/>
  <c r="D36"/>
  <c r="C36"/>
  <c r="D32"/>
  <c r="D35" s="1"/>
  <c r="D16" i="3" s="1"/>
  <c r="F28" i="2"/>
  <c r="F40" i="1"/>
  <c r="F39"/>
  <c r="E28" i="2"/>
  <c r="D29"/>
  <c r="D31" s="1"/>
  <c r="D34" s="1"/>
  <c r="D15" i="3" s="1"/>
  <c r="D28" i="2"/>
  <c r="D30" s="1"/>
  <c r="D33" s="1"/>
  <c r="C28"/>
  <c r="F6"/>
  <c r="F9" s="1"/>
  <c r="F5"/>
  <c r="F8" s="1"/>
  <c r="B6"/>
  <c r="D23" i="3" l="1"/>
  <c r="D11"/>
  <c r="G11" s="1"/>
  <c r="G30" i="1"/>
  <c r="D12" i="3"/>
  <c r="G76"/>
  <c r="G77" s="1"/>
  <c r="G53"/>
  <c r="G29"/>
  <c r="G44"/>
  <c r="G52"/>
  <c r="G18"/>
  <c r="C5" i="4"/>
  <c r="E5"/>
  <c r="C6"/>
  <c r="D5"/>
  <c r="D6"/>
  <c r="E6"/>
  <c r="G69"/>
  <c r="G41"/>
  <c r="G66"/>
  <c r="G36"/>
  <c r="G42"/>
  <c r="G43"/>
  <c r="G21"/>
  <c r="G38"/>
  <c r="G61"/>
  <c r="G60"/>
  <c r="G17"/>
  <c r="G40"/>
  <c r="G65"/>
  <c r="G70"/>
  <c r="G37"/>
  <c r="G59"/>
  <c r="D68"/>
  <c r="G68" s="1"/>
  <c r="G72"/>
  <c r="G48"/>
  <c r="G13"/>
  <c r="G55"/>
  <c r="G67"/>
  <c r="G71"/>
  <c r="G76"/>
  <c r="G12"/>
  <c r="G16"/>
  <c r="D39"/>
  <c r="G63" i="2"/>
  <c r="G51"/>
  <c r="F10"/>
  <c r="F13" s="1"/>
  <c r="G13" s="1"/>
  <c r="F12"/>
  <c r="F11"/>
  <c r="G8"/>
  <c r="G10"/>
  <c r="G9"/>
  <c r="G20" i="4"/>
  <c r="G19"/>
  <c r="G18"/>
  <c r="D32"/>
  <c r="G93"/>
  <c r="G90"/>
  <c r="G89"/>
  <c r="G36" i="3"/>
  <c r="G46"/>
  <c r="G42"/>
  <c r="G47"/>
  <c r="G61"/>
  <c r="G34"/>
  <c r="G63"/>
  <c r="G65"/>
  <c r="G58"/>
  <c r="G48"/>
  <c r="G54"/>
  <c r="G64"/>
  <c r="G33"/>
  <c r="G41"/>
  <c r="G60"/>
  <c r="G31"/>
  <c r="G35"/>
  <c r="G30"/>
  <c r="G43"/>
  <c r="G59"/>
  <c r="G62"/>
  <c r="G45"/>
  <c r="D32"/>
  <c r="G32" s="1"/>
  <c r="G10"/>
  <c r="G14"/>
  <c r="G4"/>
  <c r="G5" s="1"/>
  <c r="G6" s="1"/>
  <c r="G12"/>
  <c r="G24"/>
  <c r="G13"/>
  <c r="G15"/>
  <c r="G21"/>
  <c r="G9"/>
  <c r="G62" i="2"/>
  <c r="G55"/>
  <c r="G66"/>
  <c r="G61"/>
  <c r="G65"/>
  <c r="G56"/>
  <c r="G57"/>
  <c r="G64"/>
  <c r="F40"/>
  <c r="F42" s="1"/>
  <c r="F44" s="1"/>
  <c r="G44" s="1"/>
  <c r="F41"/>
  <c r="F43" s="1"/>
  <c r="F45" s="1"/>
  <c r="G39"/>
  <c r="D45"/>
  <c r="G34"/>
  <c r="G35"/>
  <c r="G31"/>
  <c r="G30"/>
  <c r="G36"/>
  <c r="G32"/>
  <c r="G37"/>
  <c r="G33"/>
  <c r="G29"/>
  <c r="D34" i="1"/>
  <c r="G34" s="1"/>
  <c r="D33"/>
  <c r="G33" s="1"/>
  <c r="G28" i="2"/>
  <c r="G6"/>
  <c r="G5"/>
  <c r="G73" l="1"/>
  <c r="G56" i="4"/>
  <c r="G55" i="3"/>
  <c r="G56" s="1"/>
  <c r="G6" i="4"/>
  <c r="G5"/>
  <c r="G77"/>
  <c r="G62"/>
  <c r="G63"/>
  <c r="G57"/>
  <c r="G73"/>
  <c r="G74" s="1"/>
  <c r="G39"/>
  <c r="G74" i="2"/>
  <c r="J74" s="1"/>
  <c r="F14"/>
  <c r="G11"/>
  <c r="G40"/>
  <c r="G12"/>
  <c r="F15"/>
  <c r="G22" i="4"/>
  <c r="G23"/>
  <c r="G94"/>
  <c r="G95" s="1"/>
  <c r="G96" s="1"/>
  <c r="G66" i="3"/>
  <c r="G67" s="1"/>
  <c r="G37"/>
  <c r="G38" s="1"/>
  <c r="G49"/>
  <c r="G50" s="1"/>
  <c r="J6"/>
  <c r="G16"/>
  <c r="G45" i="2"/>
  <c r="G43"/>
  <c r="G42"/>
  <c r="G41"/>
  <c r="G8" i="4" l="1"/>
  <c r="G44"/>
  <c r="G45" s="1"/>
  <c r="G15" i="2"/>
  <c r="F16"/>
  <c r="F18"/>
  <c r="F17"/>
  <c r="G14"/>
  <c r="G26" i="4"/>
  <c r="G24"/>
  <c r="G19" i="3"/>
  <c r="G17"/>
  <c r="G46" i="2"/>
  <c r="G47" s="1"/>
  <c r="G33" i="4" l="1"/>
  <c r="G97" s="1"/>
  <c r="G98" s="1"/>
  <c r="J98" s="1"/>
  <c r="G9"/>
  <c r="G17" i="2"/>
  <c r="F20"/>
  <c r="F21"/>
  <c r="G18"/>
  <c r="G16"/>
  <c r="F19"/>
  <c r="G30" i="4"/>
  <c r="G27"/>
  <c r="G31"/>
  <c r="G28"/>
  <c r="G32"/>
  <c r="G29"/>
  <c r="G23" i="3"/>
  <c r="G20"/>
  <c r="G25"/>
  <c r="G22"/>
  <c r="G34" i="4" l="1"/>
  <c r="G21" i="2"/>
  <c r="F24"/>
  <c r="G24" s="1"/>
  <c r="F22"/>
  <c r="G22" s="1"/>
  <c r="G19"/>
  <c r="G25" s="1"/>
  <c r="G26" s="1"/>
  <c r="G20"/>
  <c r="F23"/>
  <c r="G23" s="1"/>
  <c r="G26" i="3"/>
  <c r="G27" s="1"/>
  <c r="G78" s="1"/>
  <c r="E40" i="1" l="1"/>
  <c r="D40"/>
  <c r="E39"/>
  <c r="D39"/>
  <c r="F27"/>
  <c r="D27"/>
  <c r="F26"/>
  <c r="D26"/>
  <c r="F25"/>
  <c r="G25" s="1"/>
  <c r="F24"/>
  <c r="D24"/>
  <c r="F23"/>
  <c r="D23"/>
  <c r="F19"/>
  <c r="F20"/>
  <c r="F21"/>
  <c r="F22"/>
  <c r="G22" s="1"/>
  <c r="D20"/>
  <c r="D21"/>
  <c r="G21" s="1"/>
  <c r="D19"/>
  <c r="F18"/>
  <c r="D18"/>
  <c r="G40" l="1"/>
  <c r="G23"/>
  <c r="G26"/>
  <c r="G39"/>
  <c r="G18"/>
  <c r="G20"/>
  <c r="G27"/>
  <c r="G19"/>
  <c r="G24"/>
  <c r="G15"/>
  <c r="G16"/>
  <c r="G12"/>
  <c r="J12" s="1"/>
  <c r="B11"/>
  <c r="G43" l="1"/>
  <c r="G44" s="1"/>
  <c r="J44" s="1"/>
  <c r="G35"/>
  <c r="G36" s="1"/>
  <c r="J36" s="1"/>
  <c r="J96" i="4"/>
</calcChain>
</file>

<file path=xl/sharedStrings.xml><?xml version="1.0" encoding="utf-8"?>
<sst xmlns="http://schemas.openxmlformats.org/spreadsheetml/2006/main" count="1022" uniqueCount="333">
  <si>
    <t>Bonafide Engineering Consultancy Pvt. Ltd.</t>
  </si>
  <si>
    <t>Sanepa,lalitpur</t>
  </si>
  <si>
    <t>Email: bonafideengineering@gmail.com</t>
  </si>
  <si>
    <t>Contact No: 01-5013222</t>
  </si>
  <si>
    <t>Quantity and Cost Estimate</t>
  </si>
  <si>
    <t>S.N</t>
  </si>
  <si>
    <t>Description</t>
  </si>
  <si>
    <t>Nos.</t>
  </si>
  <si>
    <t>Length</t>
  </si>
  <si>
    <t>Breadth</t>
  </si>
  <si>
    <t>Height</t>
  </si>
  <si>
    <t>Total</t>
  </si>
  <si>
    <t>Unit</t>
  </si>
  <si>
    <t>Rate</t>
  </si>
  <si>
    <t>Amount</t>
  </si>
  <si>
    <t>Remark</t>
  </si>
  <si>
    <t>A</t>
  </si>
  <si>
    <t>Civil Work</t>
  </si>
  <si>
    <t>Site Clearance and Earthwork</t>
  </si>
  <si>
    <t>Sqft</t>
  </si>
  <si>
    <t>Sqm</t>
  </si>
  <si>
    <t>Earthwork in excavation in ordinary soils in foundation including 10m hauling distance and 1.5 m lift all complete</t>
  </si>
  <si>
    <t>F2</t>
  </si>
  <si>
    <t>F1</t>
  </si>
  <si>
    <t>Cuft</t>
  </si>
  <si>
    <t>Cum</t>
  </si>
  <si>
    <t>Location:</t>
  </si>
  <si>
    <t>Foundation</t>
  </si>
  <si>
    <t>Lower Tie Beam</t>
  </si>
  <si>
    <t>Grid A-A</t>
  </si>
  <si>
    <t>Grid B-B</t>
  </si>
  <si>
    <t>Grid C-C</t>
  </si>
  <si>
    <t>Earth filling in 150 mm thick layer, watering, ramming including supply of filling materials.</t>
  </si>
  <si>
    <t>Masonary brickwork</t>
  </si>
  <si>
    <t>Flat dry brick soling  in foundation and floor including sand filling in joints, leveling, ramming etc. all complete</t>
  </si>
  <si>
    <t>Soling in foundation</t>
  </si>
  <si>
    <t>sqft</t>
  </si>
  <si>
    <t xml:space="preserve">Good quality local chimney made  Brickwork in 1:6 C/S mortar up to ground floor in perfect line level finishe including wetting the bricks, racking the joints and curing the work for at least 7 days all complete. </t>
  </si>
  <si>
    <t>Grid D-D</t>
  </si>
  <si>
    <t>Grid 1-1</t>
  </si>
  <si>
    <t>Grid 2-2</t>
  </si>
  <si>
    <t>Grid 3-3</t>
  </si>
  <si>
    <t>Grid 4-4</t>
  </si>
  <si>
    <t>cuft</t>
  </si>
  <si>
    <t>cum</t>
  </si>
  <si>
    <t xml:space="preserve">Good quality local chimney made  Brickwork in 1:4 C/S mortar in superstructure in perfect line level finish including wetting the bricks, racking the joints and curing the work for at least 7 days all complete. </t>
  </si>
  <si>
    <t xml:space="preserve"> </t>
  </si>
  <si>
    <t>Grid 1</t>
  </si>
  <si>
    <t>Grid A</t>
  </si>
  <si>
    <t>Grid B</t>
  </si>
  <si>
    <t>Ground floor</t>
  </si>
  <si>
    <t>Grid 4</t>
  </si>
  <si>
    <t>Grid C</t>
  </si>
  <si>
    <t>First Floor</t>
  </si>
  <si>
    <t>Grid 3</t>
  </si>
  <si>
    <t>Deduction</t>
  </si>
  <si>
    <t>D1</t>
  </si>
  <si>
    <t>Grid D</t>
  </si>
  <si>
    <t>W1</t>
  </si>
  <si>
    <t>W2</t>
  </si>
  <si>
    <t>Formwork</t>
  </si>
  <si>
    <t>Formwork, shuttering, centering with 19mm thick waterproof ply for column, necessary propping, scaffolding, staging, supporting inclusive of wedging and cutting holes for utilization till the support if fully unyielding nett.and remove from structure to them also.</t>
  </si>
  <si>
    <t>Formwork, shuttering, centering with 19mm thick waterproof ply for  beam with steel pipe propping, scaffolding, staging, supporting inclusive of wedging and cutting holes for utilization till the support if fully unyielding nett.and remove from structure to them also.</t>
  </si>
  <si>
    <t>Formwork, shuttering, centering with 19mm thick waterproof ply board and steel post for all works necessary propping, scaffolding, staging, supporting inclusive of wedging and cutting holes for utilization till the support if fully unyielding nett.and remove from structure to them also.</t>
  </si>
  <si>
    <t>column</t>
  </si>
  <si>
    <t>Plinth Beam</t>
  </si>
  <si>
    <t>sqm</t>
  </si>
  <si>
    <t xml:space="preserve">sqft </t>
  </si>
  <si>
    <t xml:space="preserve">sqm </t>
  </si>
  <si>
    <t xml:space="preserve">First Floor </t>
  </si>
  <si>
    <t>Main Beam</t>
  </si>
  <si>
    <t>Secondary Beam</t>
  </si>
  <si>
    <t>Between A&amp;B</t>
  </si>
  <si>
    <t>Between B&amp;C</t>
  </si>
  <si>
    <t>Between C&amp;D</t>
  </si>
  <si>
    <t>Roof Beam</t>
  </si>
  <si>
    <t>first  floor</t>
  </si>
  <si>
    <t>Concrete work</t>
  </si>
  <si>
    <t>Foundation work</t>
  </si>
  <si>
    <t>Slab</t>
  </si>
  <si>
    <t>Staircase</t>
  </si>
  <si>
    <t>Sill and Lintel Band</t>
  </si>
  <si>
    <t>First floor</t>
  </si>
  <si>
    <t>For Ground Floor</t>
  </si>
  <si>
    <t>Tie Beam</t>
  </si>
  <si>
    <t>Circle</t>
  </si>
  <si>
    <t>Column</t>
  </si>
  <si>
    <t>landing</t>
  </si>
  <si>
    <t>GroundFloor</t>
  </si>
  <si>
    <t>Sill</t>
  </si>
  <si>
    <t>Lintel</t>
  </si>
  <si>
    <t>Kg</t>
  </si>
  <si>
    <t>MT</t>
  </si>
  <si>
    <t>PCC</t>
  </si>
  <si>
    <t>kg</t>
  </si>
  <si>
    <t>20mm thick cement sand plaster in (1:6) ratio on floor /wall of good finish including racking the joint, wetting of surfaces &amp; curing the work all complete.</t>
  </si>
  <si>
    <t>Inner plaster</t>
  </si>
  <si>
    <t>Terrace</t>
  </si>
  <si>
    <t xml:space="preserve"> ground floor</t>
  </si>
  <si>
    <t>wall</t>
  </si>
  <si>
    <t>Floor</t>
  </si>
  <si>
    <t>corrider</t>
  </si>
  <si>
    <t>12.5mm thick cement sand plaster in (1:3) ratio on ceiling of good finish including racking the joint, wetting of surfaces &amp; curing the work all complete.</t>
  </si>
  <si>
    <t>Beam bottom portion</t>
  </si>
  <si>
    <t>Beam side portion</t>
  </si>
  <si>
    <t>Ground</t>
  </si>
  <si>
    <t>plinth beam</t>
  </si>
  <si>
    <t>first floor beam</t>
  </si>
  <si>
    <t>truss Beam</t>
  </si>
  <si>
    <t>inner Pillar</t>
  </si>
  <si>
    <t>outer pillar</t>
  </si>
  <si>
    <t xml:space="preserve">Project:  GNI School </t>
  </si>
  <si>
    <t>Flooring</t>
  </si>
  <si>
    <t>Plain cement Concrete (PCC) in 1:3:6 ratio  for foundations, flooring and walls with machine used and   approved quality of cement and sand and crushed stone aggregate including mixing, laying, curing etc all complete in approval of site engineer.</t>
  </si>
  <si>
    <t>Plain cement Concrete (PCC) in 1:1.5:3 ratio  for foundations, Beam ,column ,slab ,band with machine used and   approved quality of cement and sand and crushed stone aggregate including mixing, laying, curing etc all complete in approval of site engineer.</t>
  </si>
  <si>
    <t>Sn</t>
  </si>
  <si>
    <t>Member</t>
  </si>
  <si>
    <t>Nos</t>
  </si>
  <si>
    <t>Unit length
(ft)</t>
  </si>
  <si>
    <t>Unit length
(m)</t>
  </si>
  <si>
    <t>Total length (m)</t>
  </si>
  <si>
    <t>unit Wt
(kg/m)</t>
  </si>
  <si>
    <t>Total Wt(K.G)</t>
  </si>
  <si>
    <t>Remarks</t>
  </si>
  <si>
    <t xml:space="preserve">                                                                                                                      M.S. black pipe roof truss with I.S. or B.S. section including jointing fixing errection and primer painting with all necessary M.S. bed plates,shoe angles anchor bolts leas sheeting or cement grouting as per drawing and instruction , all complete.</t>
  </si>
  <si>
    <t>TRUSS WORK</t>
  </si>
  <si>
    <t>truss for roof @ 24'-6"  c/c</t>
  </si>
  <si>
    <t>bottom Chord ISNB 65M</t>
  </si>
  <si>
    <t>vertical member ISNB 32M</t>
  </si>
  <si>
    <t xml:space="preserve">inclined member ISNB 32M  </t>
  </si>
  <si>
    <t>rafter ISNB 65M</t>
  </si>
  <si>
    <t>bottom chord ISNB 65M</t>
  </si>
  <si>
    <t>purlin ISNB 50M</t>
  </si>
  <si>
    <t>TOTAL</t>
  </si>
  <si>
    <t>KG</t>
  </si>
  <si>
    <t>Extra for anchor bolt, nut, washer ect. @5%</t>
  </si>
  <si>
    <t>10mm Base plate</t>
  </si>
  <si>
    <t>24Guage CGI Sheets</t>
  </si>
  <si>
    <t>Ridge Cover</t>
  </si>
  <si>
    <t>ft</t>
  </si>
  <si>
    <t>m</t>
  </si>
  <si>
    <t>Cement Gable Plate</t>
  </si>
  <si>
    <t>Painting Work</t>
  </si>
  <si>
    <t>Door and window frame</t>
  </si>
  <si>
    <t>Duraceal painting on outer wall</t>
  </si>
  <si>
    <t>Front and back wall</t>
  </si>
  <si>
    <t>side wall</t>
  </si>
  <si>
    <t>staircover</t>
  </si>
  <si>
    <t>circle</t>
  </si>
  <si>
    <t>circular passage</t>
  </si>
  <si>
    <t>staircase</t>
  </si>
  <si>
    <t>Mt</t>
  </si>
  <si>
    <t>Rm</t>
  </si>
  <si>
    <t>Bitumen washer</t>
  </si>
  <si>
    <t>Quantity</t>
  </si>
  <si>
    <t>Aster</t>
  </si>
  <si>
    <t>SN</t>
  </si>
  <si>
    <t>Materials</t>
  </si>
  <si>
    <t>Making and fitting fixing flush door shutter of 38 x 100 mm sawing size sal wood frame with 6 mm thick waterproof ply on one side and 3mm thick commercial ply on other side including all necessary hardware fitting all complete.</t>
  </si>
  <si>
    <t>C</t>
  </si>
  <si>
    <t>J hook</t>
  </si>
  <si>
    <t>Binding Wire</t>
  </si>
  <si>
    <t>12mm</t>
  </si>
  <si>
    <t>Description /Item Name</t>
  </si>
  <si>
    <t xml:space="preserve">Unit Price in Figure(NRs) </t>
  </si>
  <si>
    <t xml:space="preserve">Unit Price In Words (NRs) </t>
  </si>
  <si>
    <t>Delivery Time</t>
  </si>
  <si>
    <t>Cement OPC</t>
  </si>
  <si>
    <t xml:space="preserve">Bag </t>
  </si>
  <si>
    <t>NS/IS</t>
  </si>
  <si>
    <t>Rebar TMT 8mm</t>
  </si>
  <si>
    <t>Rebar TMT 10,12 mm</t>
  </si>
  <si>
    <t>Nail 1/2" to 4"</t>
  </si>
  <si>
    <t>GI wire 10 SWG heavy coated</t>
  </si>
  <si>
    <t>GI wire 8 SWG heavy coated</t>
  </si>
  <si>
    <t>Pic</t>
  </si>
  <si>
    <t>Lit</t>
  </si>
  <si>
    <t>M</t>
  </si>
  <si>
    <t>Ceramix Tile</t>
  </si>
  <si>
    <t>Total (A)</t>
  </si>
  <si>
    <t>B</t>
  </si>
  <si>
    <t>HDPE Pipe</t>
  </si>
  <si>
    <t>25mm dai 10 kg/cm2</t>
  </si>
  <si>
    <t>32 mm 10kg/cm2</t>
  </si>
  <si>
    <t>50 mm 6kg/cm2</t>
  </si>
  <si>
    <t>75mm dai 6kg/cm2</t>
  </si>
  <si>
    <t>90mm dai 6kg/cm2</t>
  </si>
  <si>
    <t>110 mm 4 kg/cm2</t>
  </si>
  <si>
    <t>Total (B)</t>
  </si>
  <si>
    <t>D</t>
  </si>
  <si>
    <t>Per kg</t>
  </si>
  <si>
    <t>Metal sheet with welding</t>
  </si>
  <si>
    <t>E</t>
  </si>
  <si>
    <t>24 Gauge Heavy (0.52mm)</t>
  </si>
  <si>
    <t>Per bundle</t>
  </si>
  <si>
    <t>26 Gauge Heavy (0.41mm)</t>
  </si>
  <si>
    <t>24 Gauge Heavy (0.52mm) Plain Sheet(3*6)</t>
  </si>
  <si>
    <t>26 Gauge Heavy (0.41mm) Plain Sheet(3*6)</t>
  </si>
  <si>
    <t>F</t>
  </si>
  <si>
    <t>Color CGI Sheet</t>
  </si>
  <si>
    <t>G</t>
  </si>
  <si>
    <t xml:space="preserve"> Commercial Plywood</t>
  </si>
  <si>
    <t>per sq ft</t>
  </si>
  <si>
    <t>19mm</t>
  </si>
  <si>
    <t>H</t>
  </si>
  <si>
    <t xml:space="preserve"> Waterproof Plywood</t>
  </si>
  <si>
    <t>I</t>
  </si>
  <si>
    <t>Tarpolin sheet - (12*18') 170 GSM double laminited (Equivalent to Salimar)</t>
  </si>
  <si>
    <t>Pick 2.5 kg</t>
  </si>
  <si>
    <t>K</t>
  </si>
  <si>
    <t>Total (N)</t>
  </si>
  <si>
    <t>Tax 10%</t>
  </si>
  <si>
    <t>Rebar TMT 16,20 ,25 mm</t>
  </si>
  <si>
    <t>Lock key medium size</t>
  </si>
  <si>
    <t>Kabja 4" with nut bolt</t>
  </si>
  <si>
    <t>Kabja 3" with nut bolt</t>
  </si>
  <si>
    <t>Door handle set 8"with all (Brass)with nut bolt</t>
  </si>
  <si>
    <t>Door handle set 6"with all (Brass)with nut bolt</t>
  </si>
  <si>
    <t>Handle set  window and Door</t>
  </si>
  <si>
    <t>Primer (Timber)</t>
  </si>
  <si>
    <t>Turpentine oil</t>
  </si>
  <si>
    <t>Khaski</t>
  </si>
  <si>
    <t>Emulsion Paint</t>
  </si>
  <si>
    <t>Primer (Steel)</t>
  </si>
  <si>
    <t>Jute Thread</t>
  </si>
  <si>
    <t>Paint Brush 4"</t>
  </si>
  <si>
    <t>Plastic Bucket (15 Lit)</t>
  </si>
  <si>
    <t>Plastic Mug (1 Lit)</t>
  </si>
  <si>
    <t>Weather Coat Paint</t>
  </si>
  <si>
    <t>White cement</t>
  </si>
  <si>
    <t>Gum/Fevicol</t>
  </si>
  <si>
    <t>Sand screening wire with frame (Chicken wire)</t>
  </si>
  <si>
    <t>Plastic Pan</t>
  </si>
  <si>
    <t>Rubber Gloves</t>
  </si>
  <si>
    <t>Cotton Gloves</t>
  </si>
  <si>
    <t>First Aid box with medicine as per instruction</t>
  </si>
  <si>
    <t>Helmet (Yellow,Blue,White)</t>
  </si>
  <si>
    <t>Safety Belt</t>
  </si>
  <si>
    <t xml:space="preserve">Belcha with Handle </t>
  </si>
  <si>
    <t>Sabble (Gal) 54mm thick</t>
  </si>
  <si>
    <t>Hammer 5kg</t>
  </si>
  <si>
    <t>Hammer 1kg</t>
  </si>
  <si>
    <t>Cotton Mask</t>
  </si>
  <si>
    <t>Spade (Kucho)</t>
  </si>
  <si>
    <t>Safety Googles</t>
  </si>
  <si>
    <t xml:space="preserve">Carni </t>
  </si>
  <si>
    <t>Ghanti</t>
  </si>
  <si>
    <t>Building Trowel</t>
  </si>
  <si>
    <t>Knife</t>
  </si>
  <si>
    <t>Level Pipe</t>
  </si>
  <si>
    <t>Iron gate (as per instruction) with welding and others</t>
  </si>
  <si>
    <t>Distemper washable</t>
  </si>
  <si>
    <t>Door and window frame of metal with welding at site as per specification</t>
  </si>
  <si>
    <t>Chukul 4" to 6"</t>
  </si>
  <si>
    <t>Enamel (Black,Blue,Red,wooden color)</t>
  </si>
  <si>
    <t>Paint Roller (Medium)</t>
  </si>
  <si>
    <t>Kg/Lit</t>
  </si>
  <si>
    <t>Plastic Boot (Small,Medium,Large)</t>
  </si>
  <si>
    <t>Pair</t>
  </si>
  <si>
    <t>Per Kg</t>
  </si>
  <si>
    <t>4.5 *20mm Metal plate with 12 *12 mm square rod for grill with welding</t>
  </si>
  <si>
    <t>M3</t>
  </si>
  <si>
    <t>Solid concrete Block (12"*4"*2")</t>
  </si>
  <si>
    <t>Solid concrete Block (9"*4"*3")</t>
  </si>
  <si>
    <t>Self adhesive dry mortar</t>
  </si>
  <si>
    <t>Auto Claved Aeriated Block(2'*8"*8")</t>
  </si>
  <si>
    <t>Auto Claved Aeriated Block(2'*6"*8")</t>
  </si>
  <si>
    <t>Bag</t>
  </si>
  <si>
    <t xml:space="preserve">Total </t>
  </si>
  <si>
    <t>Aggregate (20 to 40mm ) Crusher /Broken</t>
  </si>
  <si>
    <t>Aggregate (20 to 40mm ) River</t>
  </si>
  <si>
    <t>Stone River</t>
  </si>
  <si>
    <t>Stone quarry</t>
  </si>
  <si>
    <t>Soil (All types) for back filling</t>
  </si>
  <si>
    <t>Ready made water proof door shutter (19mm thick)</t>
  </si>
  <si>
    <t xml:space="preserve">Fixing of glazed shutter in 38x75 mm sawing thick sal wood frame with 5mm thick  plain polycarbonate glass fitting at window including all necessary hardware fittings all complete. </t>
  </si>
  <si>
    <t>sq m</t>
  </si>
  <si>
    <t>M.S black pipe solid ,square ,tubular, with welding and jointing</t>
  </si>
  <si>
    <t>50mm dia metal handrail with 38 mm dia metal steel vertical post 3 ft height including primer, painting work and fitting at site as per design and drawing</t>
  </si>
  <si>
    <t>Sal wood for Door and window frame (335 * 250 mm) well seasoned</t>
  </si>
  <si>
    <t>Cu ft</t>
  </si>
  <si>
    <t>Vat @13 %</t>
  </si>
  <si>
    <t>Nylon rope</t>
  </si>
  <si>
    <t xml:space="preserve">Plastic </t>
  </si>
  <si>
    <t>Transportation</t>
  </si>
  <si>
    <t>Easy material</t>
  </si>
  <si>
    <t>Uneasy material ( HDPE Pipe, Gabion box)</t>
  </si>
  <si>
    <t>L</t>
  </si>
  <si>
    <t>J</t>
  </si>
  <si>
    <t>Water proof admixture</t>
  </si>
  <si>
    <t>Vat @ 13 %</t>
  </si>
  <si>
    <t>Total with Vat 13%</t>
  </si>
  <si>
    <t>Materials including transportation at site</t>
  </si>
  <si>
    <t>Sq ft</t>
  </si>
  <si>
    <t>Starting date</t>
  </si>
  <si>
    <t>Total (A+B+C+D+E)</t>
  </si>
  <si>
    <t>Total (G+F)</t>
  </si>
  <si>
    <t>Total (K+J)</t>
  </si>
  <si>
    <t>Total (L+H)</t>
  </si>
  <si>
    <t>Putting plate</t>
  </si>
  <si>
    <t>Putting</t>
  </si>
  <si>
    <t>Nut bolt (2" to 4")</t>
  </si>
  <si>
    <t>Paint Brush 2" to 3"</t>
  </si>
  <si>
    <t>Sand (River)</t>
  </si>
  <si>
    <t>Total (NRs) in Figure</t>
  </si>
  <si>
    <r>
      <t xml:space="preserve">First Class Fair Face Brick </t>
    </r>
    <r>
      <rPr>
        <sz val="11"/>
        <color rgb="FF000000"/>
        <rFont val="Preeti"/>
      </rPr>
      <t>! gDa/ lrNnf] O{6f</t>
    </r>
  </si>
  <si>
    <r>
      <t>First Class Brick</t>
    </r>
    <r>
      <rPr>
        <sz val="10"/>
        <color rgb="FF000000"/>
        <rFont val="Preeti"/>
      </rPr>
      <t xml:space="preserve">    </t>
    </r>
    <r>
      <rPr>
        <sz val="11"/>
        <color rgb="FF000000"/>
        <rFont val="Preeti"/>
      </rPr>
      <t>! gDa/ O{6f</t>
    </r>
  </si>
  <si>
    <t xml:space="preserve">cg';"rL %M l;d]G6, 8G8L, lsnf, tf/ / cGo </t>
  </si>
  <si>
    <t>cg';"rL !M $ sf]7] ljBfno ejg lgdf{0fsf] nflu hUf vGg]b]lv ejg lkmlgl;Ë ug]{;Dd nfUg] n]a/ tyf kmdf{ ;lxt</t>
  </si>
  <si>
    <r>
      <rPr>
        <b/>
        <sz val="11"/>
        <color rgb="FF000000"/>
        <rFont val="Times New Roman"/>
        <family val="1"/>
      </rPr>
      <t>Construction work</t>
    </r>
    <r>
      <rPr>
        <b/>
        <sz val="11"/>
        <color rgb="FF000000"/>
        <rFont val="Preeti"/>
      </rPr>
      <t xml:space="preserve">
</t>
    </r>
    <r>
      <rPr>
        <b/>
        <sz val="14"/>
        <color rgb="FF000000"/>
        <rFont val="Preeti"/>
      </rPr>
      <t>$ sf]7] ljBfno ejg lgdf{0fsf] nflu hUf vGg]b]lv ejg lkmlgl;Ë ug]{;Dd nfUg] n]a/ tyf kmdf{ ;lxt</t>
    </r>
  </si>
  <si>
    <t>Excavation of Foundation</t>
  </si>
  <si>
    <t>Backfilling</t>
  </si>
  <si>
    <t>Sooling</t>
  </si>
  <si>
    <t>Rebar Cutting Bending</t>
  </si>
  <si>
    <t>Placing</t>
  </si>
  <si>
    <t>Concreting of all works</t>
  </si>
  <si>
    <t>Form work below plinth to super structurte</t>
  </si>
  <si>
    <t>Plaster</t>
  </si>
  <si>
    <t>Punning</t>
  </si>
  <si>
    <t>Screeding</t>
  </si>
  <si>
    <t>Pointing</t>
  </si>
  <si>
    <t>Roof Finishing</t>
  </si>
  <si>
    <t>Paraphet Wall</t>
  </si>
  <si>
    <t>Paint</t>
  </si>
  <si>
    <t>Side Drain</t>
  </si>
  <si>
    <t>Apron</t>
  </si>
  <si>
    <t>Levelling of ground and</t>
  </si>
  <si>
    <t>all complete works including form work as per design drawing and instruction as per site engineer</t>
  </si>
  <si>
    <t>cg';"rL @ M ! gDa/ O{6f tyf Ans</t>
  </si>
  <si>
    <r>
      <rPr>
        <b/>
        <sz val="11"/>
        <color rgb="FF000000"/>
        <rFont val="Times New Roman"/>
        <family val="1"/>
      </rPr>
      <t>Supply and Delivery of listed construction materials (Goods)</t>
    </r>
    <r>
      <rPr>
        <b/>
        <sz val="10"/>
        <color rgb="FF000000"/>
        <rFont val="Arial"/>
        <family val="2"/>
      </rPr>
      <t xml:space="preserve">
</t>
    </r>
    <r>
      <rPr>
        <b/>
        <sz val="11"/>
        <color rgb="FF000000"/>
        <rFont val="Preeti"/>
      </rPr>
      <t>! gDa/ O{6f tyf Ans</t>
    </r>
    <r>
      <rPr>
        <b/>
        <sz val="10"/>
        <color rgb="FF000000"/>
        <rFont val="Arial"/>
        <family val="2"/>
      </rPr>
      <t xml:space="preserve">
</t>
    </r>
  </si>
  <si>
    <t xml:space="preserve">cg';"rL # M :yfgLo :t/df pknAw lgdf{0f ;fdu|L </t>
  </si>
  <si>
    <t>Materials including transportation up to Site</t>
  </si>
  <si>
    <t xml:space="preserve">cg';"rL $ M ´of\n 9f]sf tyf /]ln+Ë </t>
  </si>
</sst>
</file>

<file path=xl/styles.xml><?xml version="1.0" encoding="utf-8"?>
<styleSheet xmlns="http://schemas.openxmlformats.org/spreadsheetml/2006/main">
  <numFmts count="3">
    <numFmt numFmtId="43" formatCode="_(* #,##0.00_);_(* \(#,##0.00\);_(* &quot;-&quot;??_);_(@_)"/>
    <numFmt numFmtId="164" formatCode="0.000"/>
    <numFmt numFmtId="165" formatCode="0.0"/>
  </numFmts>
  <fonts count="39">
    <font>
      <sz val="11"/>
      <color theme="1"/>
      <name val="Calibri"/>
      <family val="2"/>
      <scheme val="minor"/>
    </font>
    <font>
      <sz val="11"/>
      <color theme="1"/>
      <name val="Calibri"/>
      <family val="2"/>
      <scheme val="minor"/>
    </font>
    <font>
      <b/>
      <sz val="12"/>
      <color theme="1"/>
      <name val="Calibri"/>
      <family val="2"/>
      <scheme val="minor"/>
    </font>
    <font>
      <b/>
      <i/>
      <u/>
      <sz val="14"/>
      <color theme="1"/>
      <name val="Calibri"/>
      <family val="2"/>
      <scheme val="minor"/>
    </font>
    <font>
      <b/>
      <sz val="12"/>
      <color theme="1"/>
      <name val="Times New Roman"/>
      <family val="1"/>
    </font>
    <font>
      <b/>
      <sz val="12"/>
      <name val="Times New Roman"/>
      <family val="1"/>
    </font>
    <font>
      <b/>
      <i/>
      <sz val="11"/>
      <color theme="1"/>
      <name val="Times New Roman"/>
      <family val="1"/>
    </font>
    <font>
      <i/>
      <sz val="11"/>
      <color theme="1"/>
      <name val="Times New Roman"/>
      <family val="1"/>
    </font>
    <font>
      <b/>
      <i/>
      <sz val="12"/>
      <name val="Times New Roman"/>
      <family val="1"/>
    </font>
    <font>
      <b/>
      <sz val="11"/>
      <color theme="1"/>
      <name val="Times New Roman"/>
      <family val="1"/>
    </font>
    <font>
      <sz val="11"/>
      <color theme="1"/>
      <name val="Times New Roman"/>
      <family val="1"/>
    </font>
    <font>
      <b/>
      <sz val="11"/>
      <color theme="1"/>
      <name val="Calibri"/>
      <family val="2"/>
      <scheme val="minor"/>
    </font>
    <font>
      <b/>
      <sz val="14"/>
      <color theme="1"/>
      <name val="Times New Roman"/>
      <family val="1"/>
    </font>
    <font>
      <sz val="11"/>
      <color rgb="FFFFFF00"/>
      <name val="Calibri"/>
      <family val="2"/>
      <scheme val="minor"/>
    </font>
    <font>
      <b/>
      <sz val="11"/>
      <color theme="1"/>
      <name val="Calibri"/>
      <family val="2"/>
    </font>
    <font>
      <sz val="10"/>
      <color theme="1"/>
      <name val="Times New Roman"/>
      <family val="1"/>
    </font>
    <font>
      <sz val="10"/>
      <name val="Arial"/>
      <family val="2"/>
    </font>
    <font>
      <b/>
      <sz val="14"/>
      <color theme="1"/>
      <name val="Calibri"/>
      <family val="2"/>
      <scheme val="minor"/>
    </font>
    <font>
      <sz val="11"/>
      <name val="Calibri"/>
      <family val="2"/>
      <scheme val="minor"/>
    </font>
    <font>
      <sz val="10"/>
      <name val="Times New Roman"/>
      <family val="1"/>
    </font>
    <font>
      <b/>
      <sz val="12"/>
      <color rgb="FF000000"/>
      <name val="Times New Roman"/>
      <family val="1"/>
    </font>
    <font>
      <b/>
      <sz val="10"/>
      <color rgb="FF000000"/>
      <name val="Calibri"/>
      <family val="2"/>
    </font>
    <font>
      <b/>
      <sz val="10"/>
      <color rgb="FF000000"/>
      <name val="Arial"/>
      <family val="2"/>
    </font>
    <font>
      <sz val="10"/>
      <color rgb="FF000000"/>
      <name val="Calibri"/>
      <family val="2"/>
    </font>
    <font>
      <sz val="10"/>
      <color rgb="FF000000"/>
      <name val="Arial"/>
      <family val="2"/>
    </font>
    <font>
      <sz val="10"/>
      <color rgb="FF000000"/>
      <name val="Times New Roman"/>
      <family val="1"/>
    </font>
    <font>
      <b/>
      <sz val="10"/>
      <color rgb="FF000000"/>
      <name val="Times New Roman"/>
      <family val="1"/>
    </font>
    <font>
      <b/>
      <sz val="10"/>
      <color theme="1"/>
      <name val="Times New Roman"/>
      <family val="1"/>
    </font>
    <font>
      <sz val="12"/>
      <color rgb="FF000000"/>
      <name val="Times New Roman"/>
      <family val="1"/>
    </font>
    <font>
      <b/>
      <sz val="11"/>
      <color rgb="FF000000"/>
      <name val="Arial"/>
      <family val="2"/>
    </font>
    <font>
      <b/>
      <sz val="11"/>
      <color rgb="FF000000"/>
      <name val="Preeti"/>
    </font>
    <font>
      <b/>
      <sz val="11"/>
      <color rgb="FF000000"/>
      <name val="Times New Roman"/>
      <family val="1"/>
    </font>
    <font>
      <sz val="10"/>
      <color rgb="FF000000"/>
      <name val="Preeti"/>
    </font>
    <font>
      <sz val="11"/>
      <color rgb="FF000000"/>
      <name val="Preeti"/>
    </font>
    <font>
      <b/>
      <sz val="18"/>
      <color theme="1"/>
      <name val="Preeti"/>
    </font>
    <font>
      <b/>
      <sz val="14"/>
      <color rgb="FF000000"/>
      <name val="Preeti"/>
    </font>
    <font>
      <b/>
      <sz val="13"/>
      <color rgb="FF000000"/>
      <name val="Times New Roman"/>
      <family val="1"/>
    </font>
    <font>
      <sz val="11"/>
      <color rgb="FF000000"/>
      <name val="Times New Roman"/>
      <family val="1"/>
    </font>
    <font>
      <sz val="9"/>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cellStyleXfs>
  <cellXfs count="192">
    <xf numFmtId="0" fontId="0" fillId="0" borderId="0" xfId="0"/>
    <xf numFmtId="0" fontId="4" fillId="2" borderId="9" xfId="0" applyFont="1" applyFill="1" applyBorder="1" applyAlignment="1">
      <alignment vertical="top"/>
    </xf>
    <xf numFmtId="0" fontId="4" fillId="2" borderId="10" xfId="0" applyFont="1" applyFill="1" applyBorder="1"/>
    <xf numFmtId="2" fontId="4" fillId="2" borderId="10" xfId="0" applyNumberFormat="1" applyFont="1" applyFill="1" applyBorder="1"/>
    <xf numFmtId="43" fontId="5" fillId="2" borderId="10" xfId="1" applyFont="1" applyFill="1" applyBorder="1"/>
    <xf numFmtId="0" fontId="4" fillId="2" borderId="11" xfId="0" applyFont="1" applyFill="1" applyBorder="1"/>
    <xf numFmtId="0" fontId="6" fillId="3" borderId="9" xfId="0" applyFont="1" applyFill="1" applyBorder="1" applyAlignment="1">
      <alignment vertical="top"/>
    </xf>
    <xf numFmtId="0" fontId="6" fillId="3" borderId="10" xfId="0" applyFont="1" applyFill="1" applyBorder="1"/>
    <xf numFmtId="0" fontId="7" fillId="0" borderId="10" xfId="0" applyFont="1" applyBorder="1"/>
    <xf numFmtId="2" fontId="7" fillId="0" borderId="10" xfId="0" applyNumberFormat="1" applyFont="1" applyBorder="1"/>
    <xf numFmtId="0" fontId="6" fillId="0" borderId="10" xfId="0" applyFont="1" applyBorder="1"/>
    <xf numFmtId="43" fontId="8" fillId="0" borderId="10" xfId="1" applyFont="1" applyBorder="1"/>
    <xf numFmtId="0" fontId="7" fillId="0" borderId="11" xfId="0" applyFont="1" applyBorder="1"/>
    <xf numFmtId="0" fontId="9" fillId="0" borderId="12" xfId="0" applyFont="1" applyBorder="1" applyAlignment="1">
      <alignment vertical="top"/>
    </xf>
    <xf numFmtId="0" fontId="9" fillId="0" borderId="13" xfId="0" applyFont="1" applyBorder="1"/>
    <xf numFmtId="0" fontId="10" fillId="0" borderId="13" xfId="0" applyFont="1" applyBorder="1"/>
    <xf numFmtId="2" fontId="10" fillId="0" borderId="13" xfId="0" applyNumberFormat="1" applyFont="1" applyBorder="1"/>
    <xf numFmtId="43" fontId="5" fillId="0" borderId="13" xfId="1" applyFont="1" applyBorder="1"/>
    <xf numFmtId="0" fontId="10" fillId="0" borderId="14" xfId="0" applyFont="1" applyBorder="1"/>
    <xf numFmtId="0" fontId="10" fillId="0" borderId="12" xfId="0" applyFont="1" applyBorder="1" applyAlignment="1">
      <alignment vertical="top"/>
    </xf>
    <xf numFmtId="0" fontId="10" fillId="0" borderId="13" xfId="0" applyFont="1" applyBorder="1" applyAlignment="1">
      <alignment wrapText="1"/>
    </xf>
    <xf numFmtId="2" fontId="10" fillId="0" borderId="15" xfId="0" applyNumberFormat="1" applyFont="1" applyBorder="1" applyAlignment="1">
      <alignment horizontal="center"/>
    </xf>
    <xf numFmtId="2" fontId="10" fillId="0" borderId="16" xfId="0" applyNumberFormat="1" applyFont="1" applyBorder="1" applyAlignment="1">
      <alignment horizontal="center"/>
    </xf>
    <xf numFmtId="2" fontId="9" fillId="0" borderId="13" xfId="0" applyNumberFormat="1" applyFont="1" applyBorder="1"/>
    <xf numFmtId="2" fontId="9" fillId="0" borderId="14" xfId="0" applyNumberFormat="1" applyFont="1" applyBorder="1"/>
    <xf numFmtId="0" fontId="10" fillId="0" borderId="0" xfId="0" applyFont="1"/>
    <xf numFmtId="0" fontId="10" fillId="0" borderId="0" xfId="0" applyFont="1" applyBorder="1"/>
    <xf numFmtId="0" fontId="10" fillId="0" borderId="13" xfId="0" applyFont="1" applyBorder="1" applyAlignment="1">
      <alignment horizontal="right" wrapText="1"/>
    </xf>
    <xf numFmtId="43" fontId="5" fillId="0" borderId="13" xfId="1" applyFont="1" applyBorder="1" applyAlignment="1">
      <alignment horizontal="left"/>
    </xf>
    <xf numFmtId="0" fontId="9" fillId="0" borderId="13" xfId="0" applyFont="1" applyBorder="1" applyAlignment="1">
      <alignment wrapText="1"/>
    </xf>
    <xf numFmtId="0" fontId="9" fillId="3" borderId="12" xfId="0" applyFont="1" applyFill="1" applyBorder="1" applyAlignment="1">
      <alignment vertical="top"/>
    </xf>
    <xf numFmtId="0" fontId="9" fillId="3" borderId="13" xfId="0" applyFont="1" applyFill="1" applyBorder="1"/>
    <xf numFmtId="2" fontId="10" fillId="0" borderId="13" xfId="0" applyNumberFormat="1" applyFont="1" applyBorder="1" applyAlignment="1">
      <alignment horizontal="right" wrapText="1"/>
    </xf>
    <xf numFmtId="0" fontId="9" fillId="0" borderId="13" xfId="0" applyFont="1" applyBorder="1" applyAlignment="1">
      <alignment horizontal="right" wrapText="1"/>
    </xf>
    <xf numFmtId="0" fontId="4" fillId="2" borderId="13" xfId="0" applyFont="1" applyFill="1" applyBorder="1" applyAlignment="1">
      <alignment vertical="top"/>
    </xf>
    <xf numFmtId="0" fontId="4" fillId="2" borderId="13" xfId="0" applyFont="1" applyFill="1" applyBorder="1"/>
    <xf numFmtId="2" fontId="4" fillId="2" borderId="13" xfId="0" applyNumberFormat="1" applyFont="1" applyFill="1" applyBorder="1"/>
    <xf numFmtId="43" fontId="5" fillId="2" borderId="13" xfId="1" applyFont="1" applyFill="1" applyBorder="1"/>
    <xf numFmtId="0" fontId="10" fillId="0" borderId="0" xfId="0" applyFont="1" applyBorder="1" applyAlignment="1">
      <alignment vertical="top"/>
    </xf>
    <xf numFmtId="0" fontId="9" fillId="0" borderId="0" xfId="0" applyFont="1" applyBorder="1"/>
    <xf numFmtId="43" fontId="5" fillId="0" borderId="0" xfId="1" applyFont="1" applyBorder="1"/>
    <xf numFmtId="0" fontId="0" fillId="0" borderId="0" xfId="0" applyBorder="1"/>
    <xf numFmtId="0" fontId="9" fillId="3" borderId="13" xfId="0" applyFont="1" applyFill="1" applyBorder="1" applyAlignment="1">
      <alignment horizontal="left" wrapText="1"/>
    </xf>
    <xf numFmtId="0" fontId="10" fillId="0" borderId="0" xfId="0" applyFont="1" applyAlignment="1">
      <alignment horizontal="right"/>
    </xf>
    <xf numFmtId="164" fontId="10" fillId="0" borderId="13" xfId="0" applyNumberFormat="1" applyFont="1" applyBorder="1"/>
    <xf numFmtId="0" fontId="9" fillId="3" borderId="13" xfId="0" applyFont="1" applyFill="1" applyBorder="1" applyAlignment="1">
      <alignment wrapText="1"/>
    </xf>
    <xf numFmtId="0" fontId="10" fillId="0" borderId="13" xfId="0" applyFont="1" applyFill="1" applyBorder="1" applyAlignment="1">
      <alignment horizontal="right" wrapText="1"/>
    </xf>
    <xf numFmtId="2" fontId="9" fillId="0" borderId="0" xfId="0" applyNumberFormat="1" applyFont="1" applyBorder="1"/>
    <xf numFmtId="0" fontId="10" fillId="0" borderId="13" xfId="0" applyFont="1" applyBorder="1" applyAlignment="1">
      <alignment vertical="top"/>
    </xf>
    <xf numFmtId="0" fontId="9" fillId="0" borderId="13" xfId="0" applyFont="1" applyBorder="1" applyAlignment="1">
      <alignment vertical="top"/>
    </xf>
    <xf numFmtId="0" fontId="0" fillId="0" borderId="13" xfId="0" applyBorder="1"/>
    <xf numFmtId="0" fontId="12" fillId="0" borderId="13" xfId="0" applyFont="1" applyBorder="1"/>
    <xf numFmtId="2" fontId="12" fillId="0" borderId="13" xfId="0" applyNumberFormat="1" applyFont="1" applyBorder="1"/>
    <xf numFmtId="0" fontId="0" fillId="0" borderId="13" xfId="0" applyBorder="1" applyAlignment="1">
      <alignment horizontal="right"/>
    </xf>
    <xf numFmtId="0" fontId="9" fillId="0" borderId="14" xfId="0" applyFont="1" applyBorder="1"/>
    <xf numFmtId="2" fontId="10" fillId="0" borderId="15" xfId="0" applyNumberFormat="1" applyFont="1" applyBorder="1"/>
    <xf numFmtId="2" fontId="10" fillId="0" borderId="16" xfId="0" applyNumberFormat="1" applyFont="1" applyBorder="1"/>
    <xf numFmtId="2" fontId="0" fillId="0" borderId="13" xfId="0" applyNumberFormat="1" applyBorder="1"/>
    <xf numFmtId="0" fontId="11" fillId="0" borderId="13" xfId="0" applyFont="1" applyBorder="1" applyAlignment="1">
      <alignment horizontal="right"/>
    </xf>
    <xf numFmtId="2" fontId="10" fillId="0" borderId="16" xfId="0" applyNumberFormat="1" applyFont="1" applyBorder="1" applyAlignment="1">
      <alignment horizontal="center"/>
    </xf>
    <xf numFmtId="0" fontId="9" fillId="0" borderId="13" xfId="0" applyFont="1" applyFill="1" applyBorder="1" applyAlignment="1">
      <alignment horizontal="right" wrapText="1"/>
    </xf>
    <xf numFmtId="2" fontId="10" fillId="0" borderId="13" xfId="0" applyNumberFormat="1" applyFont="1" applyFill="1" applyBorder="1"/>
    <xf numFmtId="0" fontId="10" fillId="0" borderId="13" xfId="0" applyFont="1" applyFill="1" applyBorder="1"/>
    <xf numFmtId="2" fontId="10" fillId="0" borderId="15" xfId="0" applyNumberFormat="1" applyFont="1" applyFill="1" applyBorder="1" applyAlignment="1">
      <alignment horizontal="center"/>
    </xf>
    <xf numFmtId="2" fontId="10" fillId="0" borderId="16" xfId="0" applyNumberFormat="1" applyFont="1" applyFill="1" applyBorder="1" applyAlignment="1">
      <alignment horizontal="center"/>
    </xf>
    <xf numFmtId="2" fontId="9" fillId="0" borderId="13" xfId="0" applyNumberFormat="1" applyFont="1" applyFill="1" applyBorder="1"/>
    <xf numFmtId="0" fontId="9" fillId="0" borderId="13" xfId="0" applyFont="1" applyFill="1" applyBorder="1"/>
    <xf numFmtId="0" fontId="13" fillId="0" borderId="0" xfId="0" applyFont="1" applyFill="1"/>
    <xf numFmtId="0" fontId="10" fillId="0" borderId="15" xfId="0" applyFont="1" applyBorder="1"/>
    <xf numFmtId="2" fontId="10" fillId="0" borderId="13" xfId="0" applyNumberFormat="1" applyFont="1" applyBorder="1" applyAlignment="1">
      <alignment horizontal="center"/>
    </xf>
    <xf numFmtId="0" fontId="11" fillId="0" borderId="0" xfId="0" applyFont="1"/>
    <xf numFmtId="0" fontId="11" fillId="0" borderId="13" xfId="0" applyFont="1" applyBorder="1"/>
    <xf numFmtId="2" fontId="11" fillId="0" borderId="13" xfId="0" applyNumberFormat="1" applyFont="1" applyBorder="1"/>
    <xf numFmtId="2" fontId="10" fillId="0" borderId="15" xfId="0" applyNumberFormat="1" applyFont="1" applyBorder="1" applyAlignment="1">
      <alignment horizontal="center"/>
    </xf>
    <xf numFmtId="2" fontId="10" fillId="0" borderId="16" xfId="0" applyNumberFormat="1" applyFont="1" applyBorder="1" applyAlignment="1">
      <alignment horizontal="center"/>
    </xf>
    <xf numFmtId="0" fontId="0" fillId="0" borderId="0" xfId="0"/>
    <xf numFmtId="0" fontId="0" fillId="0" borderId="0" xfId="0" applyFill="1"/>
    <xf numFmtId="0" fontId="11"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0" fontId="0" fillId="0" borderId="13" xfId="0" applyFill="1" applyBorder="1"/>
    <xf numFmtId="0" fontId="16" fillId="0" borderId="13" xfId="0" applyFont="1" applyFill="1" applyBorder="1"/>
    <xf numFmtId="2" fontId="0" fillId="0" borderId="13" xfId="0" applyNumberFormat="1" applyFill="1" applyBorder="1"/>
    <xf numFmtId="164" fontId="0" fillId="0" borderId="13" xfId="0" applyNumberFormat="1" applyFill="1" applyBorder="1"/>
    <xf numFmtId="0" fontId="17" fillId="0" borderId="13" xfId="0" applyFont="1" applyFill="1" applyBorder="1"/>
    <xf numFmtId="2" fontId="18" fillId="0" borderId="13" xfId="0" applyNumberFormat="1" applyFont="1" applyFill="1" applyBorder="1"/>
    <xf numFmtId="0" fontId="0" fillId="0" borderId="13" xfId="0" applyFill="1" applyBorder="1" applyAlignment="1">
      <alignment wrapText="1"/>
    </xf>
    <xf numFmtId="0" fontId="15" fillId="0" borderId="13" xfId="0" applyFont="1" applyFill="1" applyBorder="1"/>
    <xf numFmtId="2" fontId="19" fillId="0" borderId="13" xfId="2" applyNumberFormat="1" applyFont="1" applyFill="1" applyBorder="1" applyAlignment="1">
      <alignment horizontal="right" vertical="center" wrapText="1"/>
    </xf>
    <xf numFmtId="0" fontId="0" fillId="0" borderId="13" xfId="0" applyFill="1" applyBorder="1" applyAlignment="1">
      <alignment horizontal="center" wrapText="1"/>
    </xf>
    <xf numFmtId="165" fontId="0" fillId="0" borderId="13" xfId="0" applyNumberFormat="1" applyFill="1" applyBorder="1"/>
    <xf numFmtId="0" fontId="16" fillId="0" borderId="15" xfId="0" applyFont="1" applyFill="1" applyBorder="1" applyAlignment="1"/>
    <xf numFmtId="0" fontId="0" fillId="0" borderId="13" xfId="0" applyFill="1" applyBorder="1" applyAlignment="1"/>
    <xf numFmtId="0" fontId="15" fillId="0" borderId="13" xfId="0" applyFont="1" applyFill="1" applyBorder="1" applyAlignment="1"/>
    <xf numFmtId="2" fontId="0" fillId="0" borderId="13" xfId="0" applyNumberFormat="1" applyFill="1" applyBorder="1" applyAlignment="1"/>
    <xf numFmtId="0" fontId="16" fillId="0" borderId="13" xfId="0" applyFont="1" applyFill="1" applyBorder="1" applyAlignment="1">
      <alignment horizontal="center" wrapText="1"/>
    </xf>
    <xf numFmtId="0" fontId="15" fillId="3" borderId="13" xfId="0" applyFont="1" applyFill="1" applyBorder="1" applyAlignment="1">
      <alignment vertical="top" wrapText="1"/>
    </xf>
    <xf numFmtId="0" fontId="11" fillId="0" borderId="13" xfId="0" applyFont="1" applyFill="1" applyBorder="1"/>
    <xf numFmtId="0" fontId="10" fillId="0" borderId="12" xfId="0" applyFont="1" applyFill="1" applyBorder="1" applyAlignment="1">
      <alignment vertical="top"/>
    </xf>
    <xf numFmtId="0" fontId="10" fillId="0" borderId="13" xfId="0" applyFont="1" applyFill="1" applyBorder="1" applyAlignment="1">
      <alignment wrapText="1"/>
    </xf>
    <xf numFmtId="0" fontId="9" fillId="0" borderId="0" xfId="0" applyFont="1" applyFill="1" applyBorder="1"/>
    <xf numFmtId="43" fontId="4" fillId="0" borderId="13" xfId="1" applyFont="1" applyFill="1" applyBorder="1"/>
    <xf numFmtId="0" fontId="10" fillId="0" borderId="14" xfId="0" applyFont="1" applyFill="1" applyBorder="1"/>
    <xf numFmtId="2" fontId="9" fillId="0" borderId="14" xfId="0" applyNumberFormat="1" applyFont="1" applyFill="1" applyBorder="1"/>
    <xf numFmtId="0" fontId="10" fillId="0" borderId="0" xfId="0" applyFont="1" applyFill="1"/>
    <xf numFmtId="0" fontId="0" fillId="0" borderId="13" xfId="0" applyFill="1" applyBorder="1" applyAlignment="1">
      <alignment horizontal="right"/>
    </xf>
    <xf numFmtId="0" fontId="9" fillId="0" borderId="16" xfId="0" applyFont="1" applyBorder="1" applyAlignment="1">
      <alignment vertical="top"/>
    </xf>
    <xf numFmtId="0" fontId="0" fillId="0" borderId="0" xfId="0" applyAlignment="1">
      <alignment horizontal="center"/>
    </xf>
    <xf numFmtId="0" fontId="21" fillId="0" borderId="13" xfId="0" applyFont="1" applyBorder="1" applyAlignment="1">
      <alignment horizontal="center" vertical="center"/>
    </xf>
    <xf numFmtId="0" fontId="23" fillId="0" borderId="13" xfId="0" applyFont="1" applyBorder="1" applyAlignment="1">
      <alignment vertical="center"/>
    </xf>
    <xf numFmtId="0" fontId="23" fillId="0" borderId="13" xfId="0" applyFont="1" applyBorder="1" applyAlignment="1">
      <alignment horizontal="center" vertical="center"/>
    </xf>
    <xf numFmtId="0" fontId="24" fillId="0" borderId="13" xfId="0" applyFont="1" applyBorder="1" applyAlignment="1">
      <alignment vertical="center" wrapText="1"/>
    </xf>
    <xf numFmtId="0" fontId="25" fillId="0" borderId="13" xfId="0" applyFont="1" applyBorder="1" applyAlignment="1">
      <alignment horizontal="center" vertical="center"/>
    </xf>
    <xf numFmtId="0" fontId="25" fillId="4" borderId="13" xfId="0" applyFont="1" applyFill="1" applyBorder="1" applyAlignment="1">
      <alignment vertical="center" wrapText="1"/>
    </xf>
    <xf numFmtId="0" fontId="25" fillId="0" borderId="13" xfId="0" applyFont="1" applyBorder="1" applyAlignment="1">
      <alignment vertical="center"/>
    </xf>
    <xf numFmtId="0" fontId="25" fillId="0" borderId="13" xfId="0" applyFont="1" applyBorder="1"/>
    <xf numFmtId="0" fontId="25" fillId="0" borderId="13" xfId="0" applyFont="1" applyBorder="1" applyAlignment="1">
      <alignment wrapText="1"/>
    </xf>
    <xf numFmtId="0" fontId="25" fillId="4" borderId="13" xfId="0" applyFont="1" applyFill="1" applyBorder="1" applyAlignment="1">
      <alignment horizontal="center" vertical="center"/>
    </xf>
    <xf numFmtId="0" fontId="15" fillId="0" borderId="13" xfId="0" applyFont="1" applyBorder="1" applyAlignment="1">
      <alignment horizontal="center" vertical="center"/>
    </xf>
    <xf numFmtId="0" fontId="26" fillId="0" borderId="13" xfId="0" applyFont="1" applyBorder="1" applyAlignment="1">
      <alignment vertical="center"/>
    </xf>
    <xf numFmtId="0" fontId="26" fillId="0" borderId="13" xfId="0" applyFont="1" applyBorder="1" applyAlignment="1">
      <alignment horizontal="center" vertical="center"/>
    </xf>
    <xf numFmtId="0" fontId="26" fillId="4" borderId="13" xfId="0" applyFont="1" applyFill="1" applyBorder="1" applyAlignment="1">
      <alignment vertical="center" wrapText="1"/>
    </xf>
    <xf numFmtId="0" fontId="25" fillId="0" borderId="13" xfId="0" applyFont="1" applyBorder="1" applyAlignment="1">
      <alignment vertical="center" wrapText="1"/>
    </xf>
    <xf numFmtId="0" fontId="27" fillId="0" borderId="13" xfId="0" applyFont="1" applyBorder="1" applyAlignment="1">
      <alignment vertical="center"/>
    </xf>
    <xf numFmtId="0" fontId="26" fillId="4" borderId="13" xfId="0" applyFont="1" applyFill="1" applyBorder="1" applyAlignment="1">
      <alignment horizontal="center" vertical="center"/>
    </xf>
    <xf numFmtId="0" fontId="28" fillId="0" borderId="13" xfId="0" applyFont="1" applyBorder="1" applyAlignment="1">
      <alignment horizontal="center" vertical="center"/>
    </xf>
    <xf numFmtId="0" fontId="28" fillId="0" borderId="13" xfId="0" applyFont="1" applyBorder="1" applyAlignment="1">
      <alignment vertical="center"/>
    </xf>
    <xf numFmtId="0" fontId="23" fillId="0" borderId="13" xfId="0" applyFont="1" applyBorder="1" applyAlignment="1">
      <alignment horizontal="left" vertical="center"/>
    </xf>
    <xf numFmtId="0" fontId="28" fillId="0" borderId="13" xfId="0" applyFont="1" applyBorder="1" applyAlignment="1">
      <alignment horizontal="left" vertical="center"/>
    </xf>
    <xf numFmtId="0" fontId="0" fillId="0" borderId="0" xfId="0" applyAlignment="1">
      <alignment horizontal="left"/>
    </xf>
    <xf numFmtId="0" fontId="29" fillId="0" borderId="13" xfId="0" applyFont="1" applyBorder="1" applyAlignment="1">
      <alignment vertical="center" wrapText="1"/>
    </xf>
    <xf numFmtId="2" fontId="10" fillId="0" borderId="15" xfId="0" applyNumberFormat="1" applyFont="1" applyBorder="1" applyAlignment="1">
      <alignment horizontal="center"/>
    </xf>
    <xf numFmtId="2" fontId="10" fillId="0" borderId="16" xfId="0" applyNumberFormat="1"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2" fontId="10" fillId="0" borderId="15" xfId="0" applyNumberFormat="1" applyFont="1" applyFill="1" applyBorder="1" applyAlignment="1">
      <alignment horizontal="center"/>
    </xf>
    <xf numFmtId="2" fontId="10" fillId="0" borderId="16" xfId="0" applyNumberFormat="1" applyFont="1" applyFill="1" applyBorder="1" applyAlignment="1">
      <alignment horizontal="center"/>
    </xf>
    <xf numFmtId="0" fontId="0" fillId="0" borderId="13" xfId="0" applyBorder="1" applyAlignment="1">
      <alignment horizontal="center"/>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36" fillId="0" borderId="13" xfId="0" applyFont="1" applyBorder="1" applyAlignment="1">
      <alignment horizontal="center" vertical="center" wrapText="1"/>
    </xf>
    <xf numFmtId="0" fontId="36" fillId="4" borderId="13" xfId="0" applyFont="1" applyFill="1" applyBorder="1" applyAlignment="1">
      <alignment horizontal="center" vertical="center"/>
    </xf>
    <xf numFmtId="0" fontId="31" fillId="0" borderId="13" xfId="0" applyFont="1" applyBorder="1" applyAlignment="1">
      <alignment vertical="center" wrapText="1"/>
    </xf>
    <xf numFmtId="0" fontId="37" fillId="0" borderId="13" xfId="0" applyFont="1" applyBorder="1" applyAlignment="1">
      <alignment vertical="center" wrapText="1"/>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0" borderId="13" xfId="0" applyFont="1" applyBorder="1" applyAlignment="1">
      <alignment vertical="center"/>
    </xf>
    <xf numFmtId="0" fontId="31" fillId="0" borderId="13" xfId="0" applyFont="1" applyBorder="1" applyAlignment="1">
      <alignment vertical="center"/>
    </xf>
    <xf numFmtId="0" fontId="34" fillId="0" borderId="17" xfId="0" applyFont="1" applyBorder="1" applyAlignment="1">
      <alignment horizontal="center" vertical="center"/>
    </xf>
    <xf numFmtId="0" fontId="36" fillId="4" borderId="13" xfId="0" applyFont="1" applyFill="1" applyBorder="1" applyAlignment="1">
      <alignment horizontal="center" vertical="center" wrapText="1"/>
    </xf>
    <xf numFmtId="0" fontId="20" fillId="4" borderId="13" xfId="0" applyFont="1" applyFill="1" applyBorder="1" applyAlignment="1">
      <alignment horizontal="center" vertical="center"/>
    </xf>
    <xf numFmtId="0" fontId="22" fillId="0" borderId="15" xfId="0" applyFont="1" applyBorder="1" applyAlignment="1">
      <alignment horizontal="left" vertical="center" wrapText="1"/>
    </xf>
    <xf numFmtId="0" fontId="22" fillId="0" borderId="20" xfId="0" applyFont="1" applyBorder="1" applyAlignment="1">
      <alignment horizontal="left" vertical="center" wrapText="1"/>
    </xf>
    <xf numFmtId="0" fontId="22" fillId="0" borderId="16" xfId="0" applyFont="1" applyBorder="1" applyAlignment="1">
      <alignment horizontal="left" vertical="center" wrapText="1"/>
    </xf>
    <xf numFmtId="0" fontId="26" fillId="0" borderId="13" xfId="0" applyFont="1" applyBorder="1" applyAlignment="1">
      <alignment vertical="center" wrapText="1"/>
    </xf>
    <xf numFmtId="0" fontId="31" fillId="0" borderId="13" xfId="0" applyFont="1" applyBorder="1" applyAlignment="1">
      <alignment horizontal="center" vertical="center"/>
    </xf>
    <xf numFmtId="0" fontId="31" fillId="4" borderId="13" xfId="0" applyFont="1" applyFill="1" applyBorder="1" applyAlignment="1">
      <alignment horizontal="center" vertical="center"/>
    </xf>
    <xf numFmtId="0" fontId="31" fillId="0" borderId="13" xfId="0" applyFont="1" applyBorder="1" applyAlignment="1">
      <alignment horizontal="center" vertical="center" wrapText="1"/>
    </xf>
    <xf numFmtId="0" fontId="10" fillId="0" borderId="0" xfId="0" applyFont="1" applyAlignment="1">
      <alignment horizontal="center" vertical="center"/>
    </xf>
    <xf numFmtId="0" fontId="31" fillId="0" borderId="15" xfId="0" applyFont="1" applyBorder="1" applyAlignment="1">
      <alignment horizontal="left" vertical="center" wrapText="1"/>
    </xf>
    <xf numFmtId="0" fontId="31" fillId="0" borderId="20" xfId="0" applyFont="1" applyBorder="1" applyAlignment="1">
      <alignment horizontal="left" vertical="center" wrapText="1"/>
    </xf>
    <xf numFmtId="0" fontId="31" fillId="0" borderId="16" xfId="0" applyFont="1" applyBorder="1" applyAlignment="1">
      <alignment horizontal="left" vertical="center" wrapText="1"/>
    </xf>
    <xf numFmtId="0" fontId="37" fillId="4" borderId="13" xfId="0" applyFont="1" applyFill="1" applyBorder="1" applyAlignment="1">
      <alignment vertical="center" wrapText="1"/>
    </xf>
    <xf numFmtId="0" fontId="37" fillId="5" borderId="13" xfId="0" applyFont="1" applyFill="1" applyBorder="1" applyAlignment="1">
      <alignment vertical="center" wrapText="1"/>
    </xf>
    <xf numFmtId="0" fontId="37" fillId="4" borderId="13" xfId="0" applyFont="1" applyFill="1" applyBorder="1" applyAlignment="1">
      <alignment horizontal="center" vertical="center"/>
    </xf>
    <xf numFmtId="0" fontId="10" fillId="0" borderId="13" xfId="0" applyFont="1" applyBorder="1" applyAlignment="1">
      <alignment horizontal="center"/>
    </xf>
    <xf numFmtId="0" fontId="37" fillId="0" borderId="13" xfId="0" applyFont="1" applyFill="1" applyBorder="1" applyAlignment="1">
      <alignment horizontal="center" vertical="center"/>
    </xf>
    <xf numFmtId="0" fontId="37" fillId="0" borderId="13" xfId="0" applyFont="1" applyFill="1" applyBorder="1" applyAlignment="1">
      <alignment vertical="center"/>
    </xf>
    <xf numFmtId="0" fontId="9" fillId="0" borderId="13"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xf>
    <xf numFmtId="0" fontId="0" fillId="0" borderId="0" xfId="0" applyAlignment="1">
      <alignment horizontal="center" vertical="center"/>
    </xf>
    <xf numFmtId="0" fontId="38" fillId="0" borderId="13" xfId="3" applyFont="1" applyBorder="1" applyAlignment="1">
      <alignment horizontal="left" wrapText="1"/>
    </xf>
    <xf numFmtId="0" fontId="38" fillId="0" borderId="13" xfId="3" applyFont="1" applyFill="1" applyBorder="1" applyAlignment="1">
      <alignment horizontal="left" wrapText="1"/>
    </xf>
    <xf numFmtId="0" fontId="25" fillId="4" borderId="13" xfId="0" applyFont="1" applyFill="1" applyBorder="1" applyAlignment="1">
      <alignment horizontal="center" vertical="center" wrapText="1"/>
    </xf>
    <xf numFmtId="0" fontId="15" fillId="0" borderId="13" xfId="0" applyFont="1" applyBorder="1" applyAlignment="1">
      <alignment horizontal="center" vertical="center" wrapText="1"/>
    </xf>
    <xf numFmtId="0" fontId="27" fillId="0" borderId="13" xfId="0" applyFont="1" applyBorder="1" applyAlignment="1">
      <alignment horizontal="center" vertical="center" wrapText="1"/>
    </xf>
  </cellXfs>
  <cellStyles count="7">
    <cellStyle name="Comma" xfId="1" builtinId="3"/>
    <cellStyle name="Comma 2" xfId="6"/>
    <cellStyle name="Comma 3" xfId="4"/>
    <cellStyle name="Normal" xfId="0" builtinId="0"/>
    <cellStyle name="Normal 2" xfId="3"/>
    <cellStyle name="Normal_qty for chicken hatchery" xfId="2"/>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om%20Hp/my%20office%20work/Bonafide.amit/kakani%20project/villa%20block/Accomodation%20block/Detail%20estimation%20with%20rate%20analysis/Himalayan%20Nirvana%20Estima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rinter\d\health%20buildings_064\janaswastha%20lamjung\estimate\Estimate%20janaswasth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68-069/Reugha%20DHO%20&amp;%20Staff%20Q/dho%20Rolpa/Estimate%20fi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rinter\D\suroj\Palungtar%20est\Thatipokari%20palungtar%20ayurved%20build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olpa%20Division/Project%20068-69/Ebid%20Documents/Reugha%20DHO%20&amp;%20Staff%20Q/4%20unit%20Rolpa/Staff_Rolpa_Estimate_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mit/Google%20Drive/PROJECT/8.Madhyapur%20Thimi%20WARD/est%20revise/madhyapur%20ward%20estimation%20(1)a(Suj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hila%20ko%20file/2067-068%20file%20ashray%20Rolpa/DAO%20ROLPA%20Final/CDO6/DAO%20ROLPA067Final%20Estim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olpa%20Division/Project%20068-69/Ebid%20Documents/Reugha%20DHO%20&amp;%20Staff%20Q/4%20unit%20Rolpa/Rolpa%20District%20court%20Last%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nod/Construction%20of%20DHO%20Rukum/DHO%20Estimate/Estimate%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inter\D\Suraj\Chandreshwor\estimate\PHCC%20Building%20Chandreshwo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olpa%20Division/Project%20068-69/Ebid%20Documents/Reugha%20DHO%20&amp;%20Staff%20Q/4%20unit%20Rolpa/Documents%20and%20Settings/Administrator.WIN06V5/My%20Documents/Amdanie%20Kh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Admin/LOCALS~1/Temp/Rar$DI00.937/Documents%20and%20Settings/rajan/Desktop/Civil%20rate%20Analysis%202066%20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inter\D\suroj\health%20buildings_064\damauli%20hospital\Estimate\Estimate%20damauli%20hospit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3\F\suroj\Palungtar%20est\Thatipokari%20palungtar%20ayurved%20buildin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tailEst (2)"/>
      <sheetName val="DetailEst"/>
      <sheetName val="Abstract"/>
      <sheetName val="insurance (2)"/>
      <sheetName val="D.Measur"/>
      <sheetName val="Abst.Bill"/>
      <sheetName val="M.Book"/>
      <sheetName val="F.Bill"/>
      <sheetName val="S. cost"/>
      <sheetName val="Sampanna"/>
      <sheetName val="BOQ"/>
      <sheetName val="Comparative"/>
      <sheetName val="Sheet1"/>
      <sheetName val="Summary sheet"/>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in building"/>
      <sheetName val="Electric"/>
      <sheetName val="sanitary"/>
      <sheetName val="C wall &amp;gate"/>
      <sheetName val="Guard h"/>
      <sheetName val="Septictank 1"/>
      <sheetName val="Septictank2"/>
      <sheetName val="Soakpit"/>
      <sheetName val="MHS"/>
      <sheetName val="Water tank"/>
      <sheetName val="pumph"/>
      <sheetName val="Rate"/>
      <sheetName val="Abstract"/>
      <sheetName val="BOQ"/>
      <sheetName val="Comparative Chart"/>
      <sheetName val="Summary"/>
      <sheetName val="Summary (2)"/>
    </sheetNames>
    <sheetDataSet>
      <sheetData sheetId="0" refreshError="1"/>
      <sheetData sheetId="1" refreshError="1"/>
      <sheetData sheetId="2" refreshError="1"/>
      <sheetData sheetId="3" refreshError="1"/>
      <sheetData sheetId="4">
        <row r="11">
          <cell r="C11" t="str">
            <v>Earth work excavation in foundation</v>
          </cell>
        </row>
        <row r="12">
          <cell r="C12" t="str">
            <v>Long wall c/c</v>
          </cell>
          <cell r="D12">
            <v>2</v>
          </cell>
          <cell r="E12">
            <v>5.27</v>
          </cell>
          <cell r="F12">
            <v>0.6</v>
          </cell>
          <cell r="G12">
            <v>0.97499999999999998</v>
          </cell>
          <cell r="H12">
            <v>6.1658999999999988</v>
          </cell>
          <cell r="I12" t="str">
            <v>M3</v>
          </cell>
        </row>
        <row r="13">
          <cell r="C13" t="str">
            <v>Short wall c/c</v>
          </cell>
          <cell r="D13">
            <v>2</v>
          </cell>
          <cell r="E13">
            <v>3.37</v>
          </cell>
          <cell r="F13">
            <v>0.6</v>
          </cell>
          <cell r="G13">
            <v>0.97499999999999998</v>
          </cell>
          <cell r="H13">
            <v>3.9428999999999998</v>
          </cell>
          <cell r="I13" t="str">
            <v>,,</v>
          </cell>
        </row>
        <row r="14">
          <cell r="C14" t="str">
            <v>Partation wall</v>
          </cell>
          <cell r="D14">
            <v>1</v>
          </cell>
          <cell r="E14">
            <v>1.7949999999999999</v>
          </cell>
          <cell r="F14">
            <v>0.6</v>
          </cell>
          <cell r="G14">
            <v>0.97499999999999998</v>
          </cell>
          <cell r="H14">
            <v>1.0500749999999999</v>
          </cell>
          <cell r="I14" t="str">
            <v>,,</v>
          </cell>
        </row>
        <row r="15">
          <cell r="D15">
            <v>1</v>
          </cell>
          <cell r="E15">
            <v>1.4279999999999999</v>
          </cell>
          <cell r="F15">
            <v>0.6</v>
          </cell>
          <cell r="G15">
            <v>0.97499999999999998</v>
          </cell>
          <cell r="H15">
            <v>0.8353799999999999</v>
          </cell>
          <cell r="I15" t="str">
            <v>,,</v>
          </cell>
        </row>
        <row r="16">
          <cell r="C16" t="str">
            <v>Peti</v>
          </cell>
          <cell r="D16">
            <v>1</v>
          </cell>
          <cell r="E16">
            <v>6.5</v>
          </cell>
          <cell r="F16">
            <v>0.3</v>
          </cell>
          <cell r="G16">
            <v>0.3</v>
          </cell>
          <cell r="H16">
            <v>0.58499999999999996</v>
          </cell>
          <cell r="I16" t="str">
            <v>,,</v>
          </cell>
        </row>
        <row r="17">
          <cell r="C17" t="str">
            <v>Deduction</v>
          </cell>
        </row>
        <row r="18">
          <cell r="C18" t="str">
            <v>Junction 1/2*2</v>
          </cell>
          <cell r="D18">
            <v>1</v>
          </cell>
          <cell r="E18">
            <v>0.6</v>
          </cell>
          <cell r="F18">
            <v>0.6</v>
          </cell>
          <cell r="G18">
            <v>0.97499999999999998</v>
          </cell>
          <cell r="H18">
            <v>-0.35099999999999998</v>
          </cell>
          <cell r="I18" t="str">
            <v>M3</v>
          </cell>
        </row>
        <row r="19">
          <cell r="B19">
            <v>2.1</v>
          </cell>
          <cell r="G19" t="str">
            <v>Total E/W =</v>
          </cell>
          <cell r="H19">
            <v>12.228255000000001</v>
          </cell>
          <cell r="I19" t="str">
            <v>M3</v>
          </cell>
        </row>
        <row r="20">
          <cell r="C20" t="str">
            <v>Stone soiling in foundation</v>
          </cell>
        </row>
        <row r="21">
          <cell r="C21" t="str">
            <v>Long wall c/c</v>
          </cell>
          <cell r="D21">
            <v>2</v>
          </cell>
          <cell r="E21">
            <v>5.27</v>
          </cell>
          <cell r="F21">
            <v>0.7</v>
          </cell>
          <cell r="G21">
            <v>0.15</v>
          </cell>
          <cell r="H21">
            <v>1.1066999999999998</v>
          </cell>
          <cell r="I21" t="str">
            <v>M3</v>
          </cell>
        </row>
        <row r="22">
          <cell r="C22" t="str">
            <v>Short wall c/c</v>
          </cell>
          <cell r="D22">
            <v>2</v>
          </cell>
          <cell r="E22">
            <v>3.37</v>
          </cell>
          <cell r="F22">
            <v>0.7</v>
          </cell>
          <cell r="G22">
            <v>0.15</v>
          </cell>
          <cell r="H22">
            <v>0.7077</v>
          </cell>
          <cell r="I22" t="str">
            <v>,,</v>
          </cell>
        </row>
        <row r="23">
          <cell r="C23" t="str">
            <v>Partation wall</v>
          </cell>
          <cell r="D23">
            <v>1</v>
          </cell>
          <cell r="E23">
            <v>1.7949999999999999</v>
          </cell>
          <cell r="F23">
            <v>0.7</v>
          </cell>
          <cell r="G23">
            <v>0.15</v>
          </cell>
          <cell r="H23">
            <v>0.18847499999999998</v>
          </cell>
          <cell r="I23" t="str">
            <v>,,</v>
          </cell>
        </row>
        <row r="24">
          <cell r="D24">
            <v>1</v>
          </cell>
          <cell r="E24">
            <v>1.4279999999999999</v>
          </cell>
          <cell r="F24">
            <v>0.7</v>
          </cell>
          <cell r="G24">
            <v>0.15</v>
          </cell>
          <cell r="H24">
            <v>0.14993999999999999</v>
          </cell>
          <cell r="I24" t="str">
            <v>,,</v>
          </cell>
        </row>
        <row r="25">
          <cell r="C25" t="str">
            <v>Peti</v>
          </cell>
          <cell r="D25">
            <v>1</v>
          </cell>
          <cell r="E25">
            <v>6.5</v>
          </cell>
          <cell r="F25">
            <v>0.3</v>
          </cell>
          <cell r="G25">
            <v>0.15</v>
          </cell>
          <cell r="H25">
            <v>0.29249999999999998</v>
          </cell>
          <cell r="I25" t="str">
            <v>,,</v>
          </cell>
        </row>
        <row r="26">
          <cell r="C26" t="str">
            <v>Deduction</v>
          </cell>
        </row>
        <row r="27">
          <cell r="C27" t="str">
            <v>Junction 1/2*2</v>
          </cell>
          <cell r="D27">
            <v>1</v>
          </cell>
          <cell r="E27">
            <v>0.6</v>
          </cell>
          <cell r="F27">
            <v>0.7</v>
          </cell>
          <cell r="G27">
            <v>0.15</v>
          </cell>
          <cell r="H27">
            <v>-6.3E-2</v>
          </cell>
          <cell r="I27" t="str">
            <v>M3</v>
          </cell>
        </row>
        <row r="28">
          <cell r="G28" t="str">
            <v>Total stone soling =</v>
          </cell>
          <cell r="H28">
            <v>2.3823149999999997</v>
          </cell>
          <cell r="I28" t="str">
            <v>M3</v>
          </cell>
        </row>
        <row r="29">
          <cell r="C29" t="str">
            <v>P.C.C. 1:3:6 in foundation</v>
          </cell>
        </row>
        <row r="30">
          <cell r="C30" t="str">
            <v>Long wall c/c</v>
          </cell>
          <cell r="D30">
            <v>2</v>
          </cell>
          <cell r="E30">
            <v>5.27</v>
          </cell>
          <cell r="F30">
            <v>0.7</v>
          </cell>
          <cell r="G30">
            <v>7.4999999999999997E-2</v>
          </cell>
          <cell r="H30">
            <v>0.5533499999999999</v>
          </cell>
          <cell r="I30" t="str">
            <v>M3</v>
          </cell>
        </row>
        <row r="31">
          <cell r="C31" t="str">
            <v>Short wall c/c</v>
          </cell>
          <cell r="D31">
            <v>2</v>
          </cell>
          <cell r="E31">
            <v>3.37</v>
          </cell>
          <cell r="F31">
            <v>0.7</v>
          </cell>
          <cell r="G31">
            <v>7.4999999999999997E-2</v>
          </cell>
          <cell r="H31">
            <v>0.35385</v>
          </cell>
          <cell r="I31" t="str">
            <v>,,</v>
          </cell>
        </row>
        <row r="32">
          <cell r="C32" t="str">
            <v>Partation wall</v>
          </cell>
          <cell r="D32">
            <v>1</v>
          </cell>
          <cell r="E32">
            <v>1.7949999999999999</v>
          </cell>
          <cell r="F32">
            <v>0.7</v>
          </cell>
          <cell r="G32">
            <v>7.4999999999999997E-2</v>
          </cell>
          <cell r="H32">
            <v>9.4237499999999988E-2</v>
          </cell>
          <cell r="I32" t="str">
            <v>,,</v>
          </cell>
        </row>
        <row r="33">
          <cell r="D33">
            <v>1</v>
          </cell>
          <cell r="E33">
            <v>1.4279999999999999</v>
          </cell>
          <cell r="F33">
            <v>0.7</v>
          </cell>
          <cell r="G33">
            <v>7.4999999999999997E-2</v>
          </cell>
          <cell r="H33">
            <v>7.4969999999999995E-2</v>
          </cell>
          <cell r="I33" t="str">
            <v>,,</v>
          </cell>
        </row>
        <row r="34">
          <cell r="C34" t="str">
            <v>Peti</v>
          </cell>
          <cell r="D34">
            <v>1</v>
          </cell>
          <cell r="E34">
            <v>6.5</v>
          </cell>
          <cell r="F34">
            <v>0.3</v>
          </cell>
          <cell r="G34">
            <v>7.4999999999999997E-2</v>
          </cell>
          <cell r="H34">
            <v>0.14624999999999999</v>
          </cell>
          <cell r="I34" t="str">
            <v>,,</v>
          </cell>
        </row>
        <row r="35">
          <cell r="C35" t="str">
            <v>Deduction</v>
          </cell>
        </row>
        <row r="36">
          <cell r="C36" t="str">
            <v>Junction 1/2*2</v>
          </cell>
          <cell r="D36">
            <v>1</v>
          </cell>
          <cell r="E36">
            <v>0.6</v>
          </cell>
          <cell r="F36">
            <v>0.6</v>
          </cell>
          <cell r="G36">
            <v>7.4999999999999997E-2</v>
          </cell>
          <cell r="H36">
            <v>-2.7E-2</v>
          </cell>
          <cell r="I36" t="str">
            <v>M3</v>
          </cell>
        </row>
        <row r="37">
          <cell r="B37">
            <v>4.0999999999999996</v>
          </cell>
          <cell r="G37" t="str">
            <v>Total p.c.c. 1:3:6 =</v>
          </cell>
          <cell r="H37">
            <v>1.1956575</v>
          </cell>
          <cell r="I37" t="str">
            <v>M3</v>
          </cell>
        </row>
        <row r="38">
          <cell r="C38" t="str">
            <v>1st class brick work in 1:4 c/s mortar</v>
          </cell>
        </row>
        <row r="39">
          <cell r="C39" t="str">
            <v>Foundation</v>
          </cell>
        </row>
        <row r="40">
          <cell r="C40" t="str">
            <v>Long wall c/c</v>
          </cell>
          <cell r="D40">
            <v>2</v>
          </cell>
          <cell r="E40">
            <v>5.27</v>
          </cell>
          <cell r="F40">
            <v>0.6</v>
          </cell>
          <cell r="G40">
            <v>0.45</v>
          </cell>
          <cell r="H40">
            <v>2.8458000000000001</v>
          </cell>
          <cell r="I40" t="str">
            <v>M3</v>
          </cell>
        </row>
        <row r="41">
          <cell r="D41">
            <v>2</v>
          </cell>
          <cell r="E41">
            <v>5.27</v>
          </cell>
          <cell r="F41">
            <v>0.35</v>
          </cell>
          <cell r="G41">
            <v>0.3</v>
          </cell>
          <cell r="H41">
            <v>1.1066999999999998</v>
          </cell>
          <cell r="I41" t="str">
            <v>,,</v>
          </cell>
        </row>
        <row r="42">
          <cell r="C42" t="str">
            <v>Short wall c/c</v>
          </cell>
          <cell r="D42">
            <v>2</v>
          </cell>
          <cell r="E42">
            <v>3.37</v>
          </cell>
          <cell r="F42">
            <v>0.6</v>
          </cell>
          <cell r="G42">
            <v>0.45</v>
          </cell>
          <cell r="H42">
            <v>1.8198000000000001</v>
          </cell>
          <cell r="I42" t="str">
            <v>,,</v>
          </cell>
        </row>
        <row r="43">
          <cell r="D43">
            <v>2</v>
          </cell>
          <cell r="E43">
            <v>3.37</v>
          </cell>
          <cell r="F43">
            <v>0.35</v>
          </cell>
          <cell r="G43">
            <v>0.3</v>
          </cell>
          <cell r="H43">
            <v>0.7077</v>
          </cell>
          <cell r="I43" t="str">
            <v>,,</v>
          </cell>
        </row>
        <row r="44">
          <cell r="C44" t="str">
            <v>Partation wall</v>
          </cell>
          <cell r="D44">
            <v>1</v>
          </cell>
          <cell r="E44">
            <v>1.7949999999999999</v>
          </cell>
          <cell r="F44">
            <v>0.6</v>
          </cell>
          <cell r="G44">
            <v>0.45</v>
          </cell>
          <cell r="H44">
            <v>0.48465000000000003</v>
          </cell>
          <cell r="I44" t="str">
            <v>,,</v>
          </cell>
        </row>
        <row r="45">
          <cell r="D45">
            <v>1</v>
          </cell>
          <cell r="E45">
            <v>1.7949999999999999</v>
          </cell>
          <cell r="F45">
            <v>0.35</v>
          </cell>
          <cell r="G45">
            <v>0.3</v>
          </cell>
          <cell r="H45">
            <v>0.18847499999999998</v>
          </cell>
          <cell r="I45" t="str">
            <v>,,</v>
          </cell>
        </row>
        <row r="46">
          <cell r="D46">
            <v>1</v>
          </cell>
          <cell r="E46">
            <v>1.4279999999999999</v>
          </cell>
          <cell r="F46">
            <v>0.6</v>
          </cell>
          <cell r="G46">
            <v>0.45</v>
          </cell>
          <cell r="H46">
            <v>0.38556000000000001</v>
          </cell>
          <cell r="I46" t="str">
            <v>,,</v>
          </cell>
        </row>
        <row r="47">
          <cell r="D47">
            <v>1</v>
          </cell>
          <cell r="E47">
            <v>1.4279999999999999</v>
          </cell>
          <cell r="F47">
            <v>0.35</v>
          </cell>
          <cell r="G47">
            <v>0.3</v>
          </cell>
          <cell r="H47">
            <v>0.14993999999999999</v>
          </cell>
          <cell r="I47" t="str">
            <v>,,</v>
          </cell>
        </row>
        <row r="48">
          <cell r="C48" t="str">
            <v>Deduction</v>
          </cell>
        </row>
        <row r="49">
          <cell r="C49" t="str">
            <v>Junction 1/2*2</v>
          </cell>
          <cell r="D49">
            <v>1</v>
          </cell>
          <cell r="E49">
            <v>0.6</v>
          </cell>
          <cell r="F49">
            <v>0.6</v>
          </cell>
          <cell r="G49">
            <v>0.45</v>
          </cell>
          <cell r="H49">
            <v>-0.16200000000000001</v>
          </cell>
          <cell r="I49" t="str">
            <v>M3</v>
          </cell>
        </row>
        <row r="50">
          <cell r="D50">
            <v>1</v>
          </cell>
          <cell r="E50">
            <v>0.3</v>
          </cell>
          <cell r="F50">
            <v>0.35</v>
          </cell>
          <cell r="G50">
            <v>0.3</v>
          </cell>
          <cell r="H50">
            <v>-3.15E-2</v>
          </cell>
          <cell r="I50" t="str">
            <v>,,</v>
          </cell>
        </row>
        <row r="51">
          <cell r="G51" t="str">
            <v>Total =</v>
          </cell>
          <cell r="H51">
            <v>7.4951249999999998</v>
          </cell>
          <cell r="I51" t="str">
            <v>,,</v>
          </cell>
        </row>
        <row r="52">
          <cell r="C52" t="str">
            <v>Super structure</v>
          </cell>
        </row>
        <row r="53">
          <cell r="C53" t="str">
            <v>Long wall c/c</v>
          </cell>
          <cell r="D53">
            <v>2</v>
          </cell>
          <cell r="E53">
            <v>5.27</v>
          </cell>
          <cell r="F53">
            <v>0.23</v>
          </cell>
          <cell r="G53">
            <v>2.95</v>
          </cell>
          <cell r="H53">
            <v>7.1513900000000001</v>
          </cell>
          <cell r="I53" t="str">
            <v>M3</v>
          </cell>
        </row>
        <row r="54">
          <cell r="C54" t="str">
            <v>Short wall c/c</v>
          </cell>
          <cell r="D54">
            <v>2</v>
          </cell>
          <cell r="E54">
            <v>3.37</v>
          </cell>
          <cell r="F54">
            <v>0.23</v>
          </cell>
          <cell r="G54">
            <v>2.95</v>
          </cell>
          <cell r="H54">
            <v>4.5730900000000005</v>
          </cell>
          <cell r="I54" t="str">
            <v>,,</v>
          </cell>
        </row>
        <row r="55">
          <cell r="C55" t="str">
            <v>Partation wall</v>
          </cell>
          <cell r="D55">
            <v>1</v>
          </cell>
          <cell r="E55">
            <v>1.73</v>
          </cell>
          <cell r="F55">
            <v>0.23</v>
          </cell>
          <cell r="G55">
            <v>2.95</v>
          </cell>
          <cell r="H55">
            <v>1.1738050000000002</v>
          </cell>
          <cell r="I55" t="str">
            <v>,,</v>
          </cell>
        </row>
        <row r="56">
          <cell r="D56">
            <v>1</v>
          </cell>
          <cell r="E56">
            <v>1.2</v>
          </cell>
          <cell r="F56">
            <v>0.23</v>
          </cell>
          <cell r="G56">
            <v>2.95</v>
          </cell>
          <cell r="H56">
            <v>0.81420000000000015</v>
          </cell>
          <cell r="I56" t="str">
            <v>,,</v>
          </cell>
        </row>
        <row r="57">
          <cell r="C57" t="str">
            <v>Peti</v>
          </cell>
          <cell r="D57">
            <v>1</v>
          </cell>
          <cell r="E57">
            <v>6.5</v>
          </cell>
          <cell r="F57">
            <v>0.3</v>
          </cell>
          <cell r="G57">
            <v>0.45</v>
          </cell>
          <cell r="H57">
            <v>0.87750000000000006</v>
          </cell>
          <cell r="I57" t="str">
            <v>,,</v>
          </cell>
        </row>
        <row r="58">
          <cell r="C58" t="str">
            <v>Deduction</v>
          </cell>
        </row>
        <row r="59">
          <cell r="C59" t="str">
            <v>Wg1</v>
          </cell>
          <cell r="D59">
            <v>1</v>
          </cell>
          <cell r="E59">
            <v>1.2</v>
          </cell>
          <cell r="F59">
            <v>0.23</v>
          </cell>
          <cell r="G59">
            <v>0.45</v>
          </cell>
          <cell r="H59">
            <v>-0.1242</v>
          </cell>
          <cell r="I59" t="str">
            <v>M3</v>
          </cell>
        </row>
        <row r="60">
          <cell r="C60" t="str">
            <v>Wg2</v>
          </cell>
          <cell r="D60">
            <v>3</v>
          </cell>
          <cell r="E60">
            <v>1.5</v>
          </cell>
          <cell r="F60">
            <v>0.23</v>
          </cell>
          <cell r="G60">
            <v>1.2</v>
          </cell>
          <cell r="H60">
            <v>-1.242</v>
          </cell>
          <cell r="I60" t="str">
            <v>,,</v>
          </cell>
        </row>
        <row r="61">
          <cell r="C61" t="str">
            <v>D1</v>
          </cell>
          <cell r="D61">
            <v>1</v>
          </cell>
          <cell r="E61">
            <v>0.6</v>
          </cell>
          <cell r="F61">
            <v>0.125</v>
          </cell>
          <cell r="G61">
            <v>2.1</v>
          </cell>
          <cell r="H61">
            <v>-0.1575</v>
          </cell>
          <cell r="I61" t="str">
            <v>,,</v>
          </cell>
        </row>
        <row r="62">
          <cell r="C62" t="str">
            <v>D2</v>
          </cell>
          <cell r="D62">
            <v>1</v>
          </cell>
          <cell r="E62">
            <v>1</v>
          </cell>
          <cell r="F62">
            <v>0.23</v>
          </cell>
          <cell r="G62">
            <v>2.1</v>
          </cell>
          <cell r="H62">
            <v>-0.48300000000000004</v>
          </cell>
          <cell r="I62" t="str">
            <v>,,</v>
          </cell>
        </row>
        <row r="63">
          <cell r="C63" t="str">
            <v>Sill</v>
          </cell>
          <cell r="D63">
            <v>1</v>
          </cell>
          <cell r="E63">
            <v>18.010000000000002</v>
          </cell>
          <cell r="F63">
            <v>0.23</v>
          </cell>
          <cell r="G63">
            <v>7.4999999999999997E-2</v>
          </cell>
          <cell r="H63">
            <v>-0.31067250000000007</v>
          </cell>
          <cell r="I63" t="str">
            <v>,,</v>
          </cell>
        </row>
        <row r="64">
          <cell r="D64">
            <v>1</v>
          </cell>
          <cell r="E64">
            <v>0.6</v>
          </cell>
          <cell r="F64">
            <v>0.23</v>
          </cell>
          <cell r="G64">
            <v>7.4999999999999997E-2</v>
          </cell>
          <cell r="H64">
            <v>-1.035E-2</v>
          </cell>
          <cell r="I64" t="str">
            <v>,,</v>
          </cell>
        </row>
        <row r="65">
          <cell r="C65" t="str">
            <v>Lintel</v>
          </cell>
          <cell r="D65">
            <v>1</v>
          </cell>
          <cell r="E65">
            <v>19.010000000000002</v>
          </cell>
          <cell r="F65">
            <v>0.23</v>
          </cell>
          <cell r="G65">
            <v>0.15</v>
          </cell>
          <cell r="H65">
            <v>-0.65584500000000012</v>
          </cell>
          <cell r="I65" t="str">
            <v>,,</v>
          </cell>
        </row>
        <row r="66">
          <cell r="D66">
            <v>1</v>
          </cell>
          <cell r="E66">
            <v>1.2</v>
          </cell>
          <cell r="F66">
            <v>0.125</v>
          </cell>
          <cell r="G66">
            <v>0.15</v>
          </cell>
          <cell r="H66">
            <v>-2.2499999999999999E-2</v>
          </cell>
          <cell r="I66" t="str">
            <v>,,</v>
          </cell>
        </row>
        <row r="67">
          <cell r="C67" t="str">
            <v>Stich</v>
          </cell>
          <cell r="D67">
            <v>4</v>
          </cell>
          <cell r="E67">
            <v>1.85</v>
          </cell>
          <cell r="F67">
            <v>0.23</v>
          </cell>
          <cell r="G67">
            <v>7.4999999999999997E-2</v>
          </cell>
          <cell r="H67">
            <v>-0.12765000000000001</v>
          </cell>
          <cell r="I67" t="str">
            <v>,,</v>
          </cell>
        </row>
        <row r="68">
          <cell r="D68">
            <v>1</v>
          </cell>
          <cell r="E68">
            <v>3</v>
          </cell>
          <cell r="F68">
            <v>0.23</v>
          </cell>
          <cell r="G68">
            <v>7.4999999999999997E-2</v>
          </cell>
          <cell r="H68">
            <v>-5.1750000000000004E-2</v>
          </cell>
          <cell r="I68" t="str">
            <v>,,</v>
          </cell>
        </row>
        <row r="69">
          <cell r="B69">
            <v>3.2</v>
          </cell>
          <cell r="G69" t="str">
            <v>Total B/W =</v>
          </cell>
          <cell r="H69">
            <v>18.899642500000009</v>
          </cell>
          <cell r="I69" t="str">
            <v>M3</v>
          </cell>
        </row>
        <row r="70">
          <cell r="C70" t="str">
            <v>P.C.C. for R.C.C 1:2:4</v>
          </cell>
        </row>
        <row r="71">
          <cell r="C71" t="str">
            <v>Tie beam</v>
          </cell>
          <cell r="D71">
            <v>1</v>
          </cell>
          <cell r="E71">
            <v>20.21</v>
          </cell>
          <cell r="F71">
            <v>0.23</v>
          </cell>
          <cell r="G71">
            <v>0.23</v>
          </cell>
          <cell r="H71">
            <v>1.0691090000000001</v>
          </cell>
          <cell r="I71" t="str">
            <v>M3</v>
          </cell>
        </row>
        <row r="72">
          <cell r="C72" t="str">
            <v>Sill</v>
          </cell>
          <cell r="D72">
            <v>1</v>
          </cell>
          <cell r="E72">
            <v>18.010000000000002</v>
          </cell>
          <cell r="F72">
            <v>0.23</v>
          </cell>
          <cell r="G72">
            <v>7.4999999999999997E-2</v>
          </cell>
          <cell r="H72">
            <v>0.31067250000000007</v>
          </cell>
          <cell r="I72" t="str">
            <v>,,</v>
          </cell>
        </row>
        <row r="73">
          <cell r="D73">
            <v>1</v>
          </cell>
          <cell r="E73">
            <v>0.6</v>
          </cell>
          <cell r="F73">
            <v>0.125</v>
          </cell>
          <cell r="G73">
            <v>7.4999999999999997E-2</v>
          </cell>
          <cell r="H73">
            <v>5.6249999999999998E-3</v>
          </cell>
          <cell r="I73" t="str">
            <v>,,</v>
          </cell>
        </row>
        <row r="74">
          <cell r="C74" t="str">
            <v>Lintel</v>
          </cell>
          <cell r="D74">
            <v>1</v>
          </cell>
          <cell r="E74">
            <v>19.010000000000002</v>
          </cell>
          <cell r="F74">
            <v>0.23</v>
          </cell>
          <cell r="G74">
            <v>0.15</v>
          </cell>
          <cell r="H74">
            <v>0.65584500000000012</v>
          </cell>
          <cell r="I74" t="str">
            <v>,,</v>
          </cell>
        </row>
        <row r="75">
          <cell r="D75">
            <v>1</v>
          </cell>
          <cell r="E75">
            <v>1.2</v>
          </cell>
          <cell r="F75">
            <v>0.125</v>
          </cell>
          <cell r="G75">
            <v>0.15</v>
          </cell>
          <cell r="H75">
            <v>2.2499999999999999E-2</v>
          </cell>
          <cell r="I75" t="str">
            <v>,,</v>
          </cell>
        </row>
        <row r="76">
          <cell r="C76" t="str">
            <v>Stich</v>
          </cell>
          <cell r="D76">
            <v>4</v>
          </cell>
          <cell r="E76">
            <v>1.85</v>
          </cell>
          <cell r="F76">
            <v>0.23</v>
          </cell>
          <cell r="G76">
            <v>7.4999999999999997E-2</v>
          </cell>
          <cell r="H76">
            <v>0.12765000000000001</v>
          </cell>
          <cell r="I76" t="str">
            <v>,,</v>
          </cell>
        </row>
        <row r="77">
          <cell r="D77">
            <v>1</v>
          </cell>
          <cell r="E77">
            <v>3</v>
          </cell>
          <cell r="F77">
            <v>0.23</v>
          </cell>
          <cell r="G77">
            <v>7.4999999999999997E-2</v>
          </cell>
          <cell r="H77">
            <v>5.1750000000000004E-2</v>
          </cell>
          <cell r="I77" t="str">
            <v>,,</v>
          </cell>
        </row>
        <row r="78">
          <cell r="C78" t="str">
            <v>Slab</v>
          </cell>
          <cell r="D78">
            <v>1</v>
          </cell>
          <cell r="E78">
            <v>6.9530000000000003</v>
          </cell>
          <cell r="F78">
            <v>5.5289999999999999</v>
          </cell>
          <cell r="G78">
            <v>0.1</v>
          </cell>
          <cell r="H78">
            <v>3.8443137000000007</v>
          </cell>
          <cell r="I78" t="str">
            <v>,,</v>
          </cell>
        </row>
        <row r="79">
          <cell r="C79" t="str">
            <v>Sink base</v>
          </cell>
          <cell r="D79">
            <v>1</v>
          </cell>
          <cell r="E79">
            <v>2.17</v>
          </cell>
          <cell r="F79">
            <v>0.876</v>
          </cell>
          <cell r="G79">
            <v>7.4999999999999997E-2</v>
          </cell>
          <cell r="H79">
            <v>0.14256899999999997</v>
          </cell>
          <cell r="I79" t="str">
            <v>,,</v>
          </cell>
        </row>
        <row r="80">
          <cell r="B80">
            <v>4.4000000000000004</v>
          </cell>
          <cell r="G80" t="str">
            <v>Total R.C.C. =</v>
          </cell>
          <cell r="H80">
            <v>6.2300342000000013</v>
          </cell>
          <cell r="I80" t="str">
            <v>M3</v>
          </cell>
        </row>
        <row r="82">
          <cell r="B82">
            <v>6.1</v>
          </cell>
          <cell r="C82" t="str">
            <v>Reinforcement</v>
          </cell>
          <cell r="F82" t="str">
            <v xml:space="preserve"> @ 100 kg/m3 =</v>
          </cell>
          <cell r="H82">
            <v>623.00342000000012</v>
          </cell>
          <cell r="I82" t="str">
            <v>kg</v>
          </cell>
        </row>
        <row r="84">
          <cell r="C84" t="str">
            <v>Formwork</v>
          </cell>
        </row>
        <row r="85">
          <cell r="C85" t="str">
            <v>Tie beam</v>
          </cell>
          <cell r="D85">
            <v>2</v>
          </cell>
          <cell r="E85">
            <v>20.21</v>
          </cell>
          <cell r="F85" t="str">
            <v xml:space="preserve"> -</v>
          </cell>
          <cell r="G85">
            <v>0.23</v>
          </cell>
          <cell r="H85">
            <v>9.2966000000000015</v>
          </cell>
          <cell r="I85" t="str">
            <v>M2</v>
          </cell>
        </row>
        <row r="86">
          <cell r="C86" t="str">
            <v>Sill</v>
          </cell>
          <cell r="D86">
            <v>2</v>
          </cell>
          <cell r="E86">
            <v>18.010000000000002</v>
          </cell>
          <cell r="F86" t="str">
            <v xml:space="preserve"> -</v>
          </cell>
          <cell r="G86">
            <v>7.4999999999999997E-2</v>
          </cell>
          <cell r="H86">
            <v>2.7015000000000002</v>
          </cell>
          <cell r="I86" t="str">
            <v>,,</v>
          </cell>
        </row>
        <row r="87">
          <cell r="D87">
            <v>2</v>
          </cell>
          <cell r="E87">
            <v>0.6</v>
          </cell>
          <cell r="F87" t="str">
            <v xml:space="preserve"> -</v>
          </cell>
          <cell r="G87">
            <v>7.4999999999999997E-2</v>
          </cell>
          <cell r="H87">
            <v>0.09</v>
          </cell>
          <cell r="I87" t="str">
            <v>,,</v>
          </cell>
        </row>
        <row r="88">
          <cell r="C88" t="str">
            <v>Lintel</v>
          </cell>
          <cell r="D88">
            <v>2</v>
          </cell>
          <cell r="E88">
            <v>19.010000000000002</v>
          </cell>
          <cell r="F88" t="str">
            <v xml:space="preserve"> -</v>
          </cell>
          <cell r="G88">
            <v>0.15</v>
          </cell>
          <cell r="H88">
            <v>5.7030000000000003</v>
          </cell>
          <cell r="I88" t="str">
            <v>,,</v>
          </cell>
        </row>
        <row r="89">
          <cell r="D89">
            <v>2</v>
          </cell>
          <cell r="E89">
            <v>1.2</v>
          </cell>
          <cell r="F89" t="str">
            <v xml:space="preserve"> -</v>
          </cell>
          <cell r="G89">
            <v>0.15</v>
          </cell>
          <cell r="H89">
            <v>0.36</v>
          </cell>
          <cell r="I89" t="str">
            <v>,,</v>
          </cell>
        </row>
        <row r="90">
          <cell r="C90" t="str">
            <v>Stich</v>
          </cell>
          <cell r="D90">
            <v>2</v>
          </cell>
          <cell r="E90">
            <v>1.85</v>
          </cell>
          <cell r="F90" t="str">
            <v xml:space="preserve"> -</v>
          </cell>
          <cell r="G90">
            <v>7.4999999999999997E-2</v>
          </cell>
          <cell r="H90">
            <v>0.27750000000000002</v>
          </cell>
          <cell r="I90" t="str">
            <v>,,</v>
          </cell>
        </row>
        <row r="91">
          <cell r="D91">
            <v>2</v>
          </cell>
          <cell r="E91">
            <v>3</v>
          </cell>
          <cell r="F91" t="str">
            <v xml:space="preserve"> -</v>
          </cell>
          <cell r="G91">
            <v>7.4999999999999997E-2</v>
          </cell>
          <cell r="H91">
            <v>0.44999999999999996</v>
          </cell>
          <cell r="I91" t="str">
            <v>,,</v>
          </cell>
        </row>
        <row r="92">
          <cell r="C92" t="str">
            <v>Slab</v>
          </cell>
          <cell r="D92">
            <v>1</v>
          </cell>
          <cell r="E92">
            <v>6.9530000000000003</v>
          </cell>
          <cell r="F92">
            <v>5.5289999999999999</v>
          </cell>
          <cell r="G92" t="str">
            <v xml:space="preserve"> -</v>
          </cell>
          <cell r="H92">
            <v>38.443137</v>
          </cell>
          <cell r="I92" t="str">
            <v>,,</v>
          </cell>
        </row>
        <row r="93">
          <cell r="C93" t="str">
            <v>Side bar</v>
          </cell>
          <cell r="D93">
            <v>1</v>
          </cell>
          <cell r="E93">
            <v>24.96</v>
          </cell>
          <cell r="F93" t="str">
            <v xml:space="preserve"> -</v>
          </cell>
          <cell r="G93">
            <v>0.1</v>
          </cell>
          <cell r="H93">
            <v>2.4960000000000004</v>
          </cell>
          <cell r="I93" t="str">
            <v>,,</v>
          </cell>
        </row>
        <row r="94">
          <cell r="C94" t="str">
            <v>Deduction</v>
          </cell>
        </row>
        <row r="95">
          <cell r="C95" t="str">
            <v>Lintel</v>
          </cell>
          <cell r="D95">
            <v>1</v>
          </cell>
          <cell r="E95">
            <v>19.010000000000002</v>
          </cell>
          <cell r="F95">
            <v>0.23</v>
          </cell>
          <cell r="G95" t="str">
            <v xml:space="preserve"> -</v>
          </cell>
          <cell r="H95">
            <v>-4.372300000000001</v>
          </cell>
          <cell r="I95" t="str">
            <v>M2</v>
          </cell>
        </row>
        <row r="96">
          <cell r="D96">
            <v>1</v>
          </cell>
          <cell r="E96">
            <v>1.2</v>
          </cell>
          <cell r="F96">
            <v>0.125</v>
          </cell>
          <cell r="G96" t="str">
            <v xml:space="preserve"> -</v>
          </cell>
          <cell r="H96">
            <v>-0.15</v>
          </cell>
          <cell r="I96" t="str">
            <v>,,</v>
          </cell>
        </row>
        <row r="97">
          <cell r="B97">
            <v>5.0999999999999996</v>
          </cell>
          <cell r="G97" t="str">
            <v>Total formwork =</v>
          </cell>
          <cell r="H97">
            <v>55.295437</v>
          </cell>
          <cell r="I97" t="str">
            <v>M2</v>
          </cell>
        </row>
        <row r="98">
          <cell r="C98" t="str">
            <v>Flooring</v>
          </cell>
        </row>
        <row r="99">
          <cell r="C99" t="str">
            <v>Earth filling</v>
          </cell>
        </row>
        <row r="100">
          <cell r="C100" t="str">
            <v>Room</v>
          </cell>
          <cell r="D100">
            <v>1</v>
          </cell>
          <cell r="E100">
            <v>5.04</v>
          </cell>
          <cell r="F100">
            <v>3.14</v>
          </cell>
          <cell r="G100">
            <v>0.22500000000000001</v>
          </cell>
          <cell r="H100">
            <v>3.5607600000000001</v>
          </cell>
          <cell r="I100" t="str">
            <v>M3</v>
          </cell>
        </row>
        <row r="101">
          <cell r="C101" t="str">
            <v>Peti</v>
          </cell>
          <cell r="D101">
            <v>1</v>
          </cell>
          <cell r="E101">
            <v>4.9000000000000004</v>
          </cell>
          <cell r="F101">
            <v>0.5</v>
          </cell>
          <cell r="G101">
            <v>0.22500000000000001</v>
          </cell>
          <cell r="H101">
            <v>0.55125000000000002</v>
          </cell>
          <cell r="I101" t="str">
            <v>,,</v>
          </cell>
        </row>
        <row r="102">
          <cell r="C102" t="str">
            <v>Deduction</v>
          </cell>
        </row>
        <row r="103">
          <cell r="C103" t="str">
            <v>Tie beam</v>
          </cell>
          <cell r="D103">
            <v>1</v>
          </cell>
          <cell r="E103">
            <v>2.93</v>
          </cell>
          <cell r="F103">
            <v>0.23</v>
          </cell>
          <cell r="G103">
            <v>0.22500000000000001</v>
          </cell>
          <cell r="H103">
            <v>-0.15162750000000003</v>
          </cell>
          <cell r="I103" t="str">
            <v>M3</v>
          </cell>
        </row>
        <row r="104">
          <cell r="C104" t="str">
            <v>In foundation</v>
          </cell>
        </row>
        <row r="105">
          <cell r="C105" t="str">
            <v>Long wall c/c</v>
          </cell>
          <cell r="D105">
            <v>2</v>
          </cell>
          <cell r="E105">
            <v>5.27</v>
          </cell>
          <cell r="F105">
            <v>0.25</v>
          </cell>
          <cell r="G105">
            <v>7.4999999999999997E-2</v>
          </cell>
          <cell r="H105">
            <v>0.19762499999999997</v>
          </cell>
          <cell r="I105" t="str">
            <v>M3</v>
          </cell>
        </row>
        <row r="106">
          <cell r="C106" t="str">
            <v>Short wall c/c</v>
          </cell>
          <cell r="D106">
            <v>2</v>
          </cell>
          <cell r="E106">
            <v>3.37</v>
          </cell>
          <cell r="F106">
            <v>0.25</v>
          </cell>
          <cell r="G106">
            <v>7.4999999999999997E-2</v>
          </cell>
          <cell r="H106">
            <v>0.12637499999999999</v>
          </cell>
          <cell r="I106" t="str">
            <v>,,</v>
          </cell>
        </row>
        <row r="107">
          <cell r="C107" t="str">
            <v>Partation wall</v>
          </cell>
          <cell r="D107">
            <v>1</v>
          </cell>
          <cell r="E107">
            <v>1.7949999999999999</v>
          </cell>
          <cell r="F107">
            <v>0.25</v>
          </cell>
          <cell r="G107">
            <v>7.4999999999999997E-2</v>
          </cell>
          <cell r="H107">
            <v>3.3656249999999999E-2</v>
          </cell>
          <cell r="I107" t="str">
            <v>,,</v>
          </cell>
        </row>
        <row r="108">
          <cell r="D108">
            <v>1</v>
          </cell>
          <cell r="E108">
            <v>1.4279999999999999</v>
          </cell>
          <cell r="F108">
            <v>0.25</v>
          </cell>
          <cell r="G108">
            <v>7.4999999999999997E-2</v>
          </cell>
          <cell r="H108">
            <v>2.6774999999999997E-2</v>
          </cell>
          <cell r="I108" t="str">
            <v>,,</v>
          </cell>
        </row>
        <row r="109">
          <cell r="B109">
            <v>2.2000000000000002</v>
          </cell>
          <cell r="G109" t="str">
            <v>Total earth filling =</v>
          </cell>
          <cell r="H109">
            <v>4.3448137500000001</v>
          </cell>
          <cell r="I109" t="str">
            <v>M3</v>
          </cell>
        </row>
        <row r="110">
          <cell r="C110" t="str">
            <v>Sand filling</v>
          </cell>
        </row>
        <row r="111">
          <cell r="C111" t="str">
            <v>Room</v>
          </cell>
          <cell r="D111">
            <v>1</v>
          </cell>
          <cell r="E111">
            <v>5.04</v>
          </cell>
          <cell r="F111">
            <v>3.14</v>
          </cell>
          <cell r="G111">
            <v>0.15</v>
          </cell>
          <cell r="H111">
            <v>2.37384</v>
          </cell>
          <cell r="I111" t="str">
            <v>M3</v>
          </cell>
        </row>
        <row r="112">
          <cell r="C112" t="str">
            <v>Peti</v>
          </cell>
          <cell r="D112">
            <v>1</v>
          </cell>
          <cell r="E112">
            <v>4.9000000000000004</v>
          </cell>
          <cell r="F112">
            <v>0.5</v>
          </cell>
          <cell r="G112">
            <v>0.15</v>
          </cell>
          <cell r="H112">
            <v>0.36749999999999999</v>
          </cell>
          <cell r="I112" t="str">
            <v>,,</v>
          </cell>
        </row>
        <row r="113">
          <cell r="C113" t="str">
            <v>Deduction</v>
          </cell>
        </row>
        <row r="114">
          <cell r="C114" t="str">
            <v>Tie beam</v>
          </cell>
          <cell r="D114">
            <v>1</v>
          </cell>
          <cell r="E114">
            <v>2.93</v>
          </cell>
          <cell r="F114">
            <v>0.23</v>
          </cell>
          <cell r="G114">
            <v>0.15</v>
          </cell>
          <cell r="H114">
            <v>-0.10108500000000001</v>
          </cell>
          <cell r="I114" t="str">
            <v>M3</v>
          </cell>
        </row>
        <row r="115">
          <cell r="B115">
            <v>2.4</v>
          </cell>
          <cell r="G115" t="str">
            <v>Total sand filling =</v>
          </cell>
          <cell r="H115">
            <v>2.6402550000000002</v>
          </cell>
          <cell r="I115" t="str">
            <v>M3</v>
          </cell>
        </row>
        <row r="116">
          <cell r="C116" t="str">
            <v>Stone soling</v>
          </cell>
        </row>
        <row r="117">
          <cell r="C117" t="str">
            <v>Room</v>
          </cell>
          <cell r="D117">
            <v>1</v>
          </cell>
          <cell r="E117">
            <v>5.04</v>
          </cell>
          <cell r="F117">
            <v>3.14</v>
          </cell>
          <cell r="G117">
            <v>0.15</v>
          </cell>
          <cell r="H117">
            <v>2.37384</v>
          </cell>
          <cell r="I117" t="str">
            <v>M3</v>
          </cell>
        </row>
        <row r="118">
          <cell r="C118" t="str">
            <v>Peti</v>
          </cell>
          <cell r="D118">
            <v>1</v>
          </cell>
          <cell r="E118">
            <v>4.9000000000000004</v>
          </cell>
          <cell r="F118">
            <v>0.5</v>
          </cell>
          <cell r="G118">
            <v>0.15</v>
          </cell>
          <cell r="H118">
            <v>0.36749999999999999</v>
          </cell>
          <cell r="I118" t="str">
            <v>,,</v>
          </cell>
        </row>
        <row r="119">
          <cell r="C119" t="str">
            <v>Deduction</v>
          </cell>
        </row>
        <row r="120">
          <cell r="C120" t="str">
            <v>Tie beam</v>
          </cell>
          <cell r="D120">
            <v>1</v>
          </cell>
          <cell r="E120">
            <v>2.93</v>
          </cell>
          <cell r="F120">
            <v>0.23</v>
          </cell>
          <cell r="G120">
            <v>0.15</v>
          </cell>
          <cell r="H120">
            <v>-0.10108500000000001</v>
          </cell>
          <cell r="I120" t="str">
            <v>M3</v>
          </cell>
        </row>
        <row r="121">
          <cell r="C121" t="str">
            <v>Stone soling in foundation</v>
          </cell>
          <cell r="H121">
            <v>2.3823149999999997</v>
          </cell>
          <cell r="I121" t="str">
            <v>,,</v>
          </cell>
        </row>
        <row r="122">
          <cell r="B122">
            <v>3.1</v>
          </cell>
          <cell r="G122" t="str">
            <v>Total stone soling =</v>
          </cell>
          <cell r="H122">
            <v>5.02257</v>
          </cell>
          <cell r="I122" t="str">
            <v>M3</v>
          </cell>
        </row>
        <row r="123">
          <cell r="C123" t="str">
            <v>500 guage plastic sheet laying</v>
          </cell>
        </row>
        <row r="124">
          <cell r="C124" t="str">
            <v>Room</v>
          </cell>
          <cell r="D124">
            <v>1</v>
          </cell>
          <cell r="E124">
            <v>5.04</v>
          </cell>
          <cell r="F124">
            <v>3.14</v>
          </cell>
          <cell r="H124">
            <v>15.825600000000001</v>
          </cell>
          <cell r="I124" t="str">
            <v>M2</v>
          </cell>
        </row>
        <row r="125">
          <cell r="C125" t="str">
            <v>Deduction</v>
          </cell>
          <cell r="I125" t="str">
            <v>,,</v>
          </cell>
        </row>
        <row r="126">
          <cell r="C126" t="str">
            <v>Tie beam</v>
          </cell>
          <cell r="D126">
            <v>1</v>
          </cell>
          <cell r="E126">
            <v>2.93</v>
          </cell>
          <cell r="F126">
            <v>0.23</v>
          </cell>
          <cell r="H126">
            <v>-0.67390000000000005</v>
          </cell>
          <cell r="I126" t="str">
            <v>,,</v>
          </cell>
        </row>
        <row r="127">
          <cell r="B127">
            <v>8.4</v>
          </cell>
          <cell r="G127" t="str">
            <v>Total plastic sheet =</v>
          </cell>
          <cell r="H127">
            <v>15.151700000000002</v>
          </cell>
          <cell r="I127" t="str">
            <v>M2</v>
          </cell>
        </row>
        <row r="128">
          <cell r="C128" t="str">
            <v>P.C.C. 1:2:4</v>
          </cell>
        </row>
        <row r="129">
          <cell r="C129" t="str">
            <v>Room</v>
          </cell>
          <cell r="D129">
            <v>1</v>
          </cell>
          <cell r="E129">
            <v>5.04</v>
          </cell>
          <cell r="F129">
            <v>3.14</v>
          </cell>
          <cell r="G129">
            <v>7.4999999999999997E-2</v>
          </cell>
          <cell r="H129">
            <v>1.18692</v>
          </cell>
          <cell r="I129" t="str">
            <v>M3</v>
          </cell>
        </row>
        <row r="130">
          <cell r="C130" t="str">
            <v>Peti</v>
          </cell>
          <cell r="D130">
            <v>1</v>
          </cell>
          <cell r="E130">
            <v>5.5</v>
          </cell>
          <cell r="F130">
            <v>0.8</v>
          </cell>
          <cell r="G130">
            <v>7.4999999999999997E-2</v>
          </cell>
          <cell r="H130">
            <v>0.32999999999999996</v>
          </cell>
          <cell r="I130" t="str">
            <v>,,</v>
          </cell>
        </row>
        <row r="131">
          <cell r="C131" t="str">
            <v>Deduction</v>
          </cell>
        </row>
        <row r="132">
          <cell r="C132" t="str">
            <v>Tie beam</v>
          </cell>
          <cell r="D132">
            <v>1</v>
          </cell>
          <cell r="E132">
            <v>2.93</v>
          </cell>
          <cell r="F132">
            <v>0.23</v>
          </cell>
          <cell r="G132">
            <v>7.4999999999999997E-2</v>
          </cell>
          <cell r="H132">
            <v>-5.0542500000000004E-2</v>
          </cell>
          <cell r="I132" t="str">
            <v>M3</v>
          </cell>
        </row>
        <row r="133">
          <cell r="B133">
            <v>4.2</v>
          </cell>
          <cell r="G133" t="str">
            <v>Total p.c.c. 1:2:4 =</v>
          </cell>
          <cell r="H133">
            <v>1.4663774999999999</v>
          </cell>
          <cell r="I133" t="str">
            <v>M3</v>
          </cell>
        </row>
        <row r="134">
          <cell r="C134" t="str">
            <v>Sal Wood Work</v>
          </cell>
        </row>
        <row r="135">
          <cell r="C135" t="str">
            <v>Chaukhat</v>
          </cell>
        </row>
        <row r="136">
          <cell r="C136" t="str">
            <v>Door D1</v>
          </cell>
          <cell r="D136">
            <v>1</v>
          </cell>
          <cell r="E136">
            <v>4.8</v>
          </cell>
          <cell r="F136">
            <v>7.4999999999999997E-2</v>
          </cell>
          <cell r="G136">
            <v>0.1</v>
          </cell>
          <cell r="H136">
            <v>3.5999999999999997E-2</v>
          </cell>
          <cell r="I136" t="str">
            <v>M3</v>
          </cell>
        </row>
        <row r="137">
          <cell r="C137" t="str">
            <v>Door D2</v>
          </cell>
          <cell r="D137">
            <v>1</v>
          </cell>
          <cell r="E137">
            <v>5.2</v>
          </cell>
          <cell r="F137">
            <v>7.4999999999999997E-2</v>
          </cell>
          <cell r="G137">
            <v>0.1</v>
          </cell>
          <cell r="H137">
            <v>3.9E-2</v>
          </cell>
          <cell r="I137" t="str">
            <v>,,</v>
          </cell>
        </row>
        <row r="138">
          <cell r="C138" t="str">
            <v>Window Wg2</v>
          </cell>
          <cell r="D138">
            <v>3</v>
          </cell>
          <cell r="E138">
            <v>6.6</v>
          </cell>
          <cell r="F138">
            <v>7.4999999999999997E-2</v>
          </cell>
          <cell r="G138">
            <v>0.1</v>
          </cell>
          <cell r="H138">
            <v>0.14849999999999999</v>
          </cell>
          <cell r="I138" t="str">
            <v>,,</v>
          </cell>
        </row>
        <row r="139">
          <cell r="C139" t="str">
            <v>Ventilation Wg1</v>
          </cell>
          <cell r="D139">
            <v>1</v>
          </cell>
          <cell r="E139">
            <v>3.75</v>
          </cell>
          <cell r="F139">
            <v>7.4999999999999997E-2</v>
          </cell>
          <cell r="G139">
            <v>0.1</v>
          </cell>
          <cell r="H139">
            <v>2.8124999999999997E-2</v>
          </cell>
          <cell r="I139" t="str">
            <v>,,</v>
          </cell>
        </row>
        <row r="140">
          <cell r="B140">
            <v>10.1</v>
          </cell>
          <cell r="G140" t="str">
            <v>Total =</v>
          </cell>
          <cell r="H140">
            <v>0.25162499999999999</v>
          </cell>
          <cell r="I140" t="str">
            <v>M3</v>
          </cell>
        </row>
        <row r="141">
          <cell r="C141" t="str">
            <v>38 mm thick pannel shutter</v>
          </cell>
        </row>
        <row r="142">
          <cell r="C142" t="str">
            <v>Door D1</v>
          </cell>
          <cell r="D142">
            <v>1</v>
          </cell>
          <cell r="E142">
            <v>0.47499999999999998</v>
          </cell>
          <cell r="F142" t="str">
            <v xml:space="preserve"> -</v>
          </cell>
          <cell r="G142">
            <v>2.0249999999999999</v>
          </cell>
          <cell r="H142">
            <v>0.96187499999999992</v>
          </cell>
          <cell r="I142" t="str">
            <v>M2</v>
          </cell>
        </row>
        <row r="143">
          <cell r="C143" t="str">
            <v>Door D2</v>
          </cell>
          <cell r="D143">
            <v>1</v>
          </cell>
          <cell r="E143">
            <v>0.875</v>
          </cell>
          <cell r="F143" t="str">
            <v xml:space="preserve"> -</v>
          </cell>
          <cell r="G143">
            <v>2.0249999999999999</v>
          </cell>
          <cell r="H143">
            <v>1.7718749999999999</v>
          </cell>
          <cell r="I143" t="str">
            <v>,,</v>
          </cell>
        </row>
        <row r="144">
          <cell r="B144">
            <v>10.199999999999999</v>
          </cell>
          <cell r="G144" t="str">
            <v>Total =</v>
          </cell>
          <cell r="H144">
            <v>2.7337499999999997</v>
          </cell>
          <cell r="I144" t="str">
            <v>M2</v>
          </cell>
        </row>
        <row r="145">
          <cell r="C145" t="str">
            <v>38 mm thick glazed shutter</v>
          </cell>
        </row>
        <row r="146">
          <cell r="C146" t="str">
            <v>Window Wg2</v>
          </cell>
          <cell r="D146">
            <v>3</v>
          </cell>
          <cell r="E146">
            <v>1.3</v>
          </cell>
          <cell r="F146" t="str">
            <v xml:space="preserve"> -</v>
          </cell>
          <cell r="G146">
            <v>1.05</v>
          </cell>
          <cell r="H146">
            <v>4.0950000000000006</v>
          </cell>
          <cell r="I146" t="str">
            <v>M2</v>
          </cell>
        </row>
        <row r="147">
          <cell r="C147" t="str">
            <v>Ventilation Wg1</v>
          </cell>
          <cell r="D147">
            <v>1</v>
          </cell>
          <cell r="E147">
            <v>1.05</v>
          </cell>
          <cell r="F147" t="str">
            <v xml:space="preserve"> -</v>
          </cell>
          <cell r="G147">
            <v>0.32500000000000001</v>
          </cell>
          <cell r="H147">
            <v>0.34125000000000005</v>
          </cell>
          <cell r="I147" t="str">
            <v>,,</v>
          </cell>
        </row>
        <row r="148">
          <cell r="B148">
            <v>10.3</v>
          </cell>
          <cell r="G148" t="str">
            <v>Total =</v>
          </cell>
          <cell r="H148">
            <v>4.4362500000000011</v>
          </cell>
          <cell r="I148" t="str">
            <v>M2</v>
          </cell>
        </row>
        <row r="149">
          <cell r="C149" t="str">
            <v>4.5x20 ms grill work</v>
          </cell>
        </row>
        <row r="150">
          <cell r="C150" t="str">
            <v>Window Wg2</v>
          </cell>
          <cell r="D150">
            <v>3</v>
          </cell>
          <cell r="E150">
            <v>1.28</v>
          </cell>
          <cell r="F150" t="str">
            <v xml:space="preserve"> -</v>
          </cell>
          <cell r="G150">
            <v>1.05</v>
          </cell>
          <cell r="H150">
            <v>4.032</v>
          </cell>
          <cell r="I150" t="str">
            <v>M2</v>
          </cell>
        </row>
        <row r="151">
          <cell r="C151" t="str">
            <v>Ventilation Wg1</v>
          </cell>
          <cell r="D151">
            <v>1</v>
          </cell>
          <cell r="E151">
            <v>0.98</v>
          </cell>
          <cell r="F151" t="str">
            <v xml:space="preserve"> -</v>
          </cell>
          <cell r="G151">
            <v>0.3</v>
          </cell>
          <cell r="H151">
            <v>0.29399999999999998</v>
          </cell>
          <cell r="I151" t="str">
            <v>,,</v>
          </cell>
        </row>
        <row r="152">
          <cell r="B152">
            <v>10.8</v>
          </cell>
          <cell r="G152" t="str">
            <v>Total grill work =</v>
          </cell>
          <cell r="H152">
            <v>4.3259999999999996</v>
          </cell>
          <cell r="I152" t="str">
            <v>M2</v>
          </cell>
        </row>
        <row r="153">
          <cell r="C153" t="str">
            <v>12.5 mm thick 1:4 cement plaster</v>
          </cell>
        </row>
        <row r="154">
          <cell r="C154" t="str">
            <v>Inside wall</v>
          </cell>
          <cell r="D154">
            <v>2</v>
          </cell>
          <cell r="E154">
            <v>5.04</v>
          </cell>
          <cell r="F154" t="str">
            <v xml:space="preserve"> -</v>
          </cell>
          <cell r="G154">
            <v>2.95</v>
          </cell>
          <cell r="H154">
            <v>29.736000000000001</v>
          </cell>
          <cell r="I154" t="str">
            <v>M2</v>
          </cell>
        </row>
        <row r="155">
          <cell r="D155">
            <v>2</v>
          </cell>
          <cell r="E155">
            <v>3.14</v>
          </cell>
          <cell r="F155" t="str">
            <v xml:space="preserve"> -</v>
          </cell>
          <cell r="G155">
            <v>2.95</v>
          </cell>
          <cell r="H155">
            <v>18.526000000000003</v>
          </cell>
          <cell r="I155" t="str">
            <v>,,</v>
          </cell>
        </row>
        <row r="156">
          <cell r="D156">
            <v>2</v>
          </cell>
          <cell r="E156">
            <v>1.63</v>
          </cell>
          <cell r="F156" t="str">
            <v xml:space="preserve"> -</v>
          </cell>
          <cell r="G156">
            <v>2.95</v>
          </cell>
          <cell r="H156">
            <v>9.6169999999999991</v>
          </cell>
          <cell r="I156" t="str">
            <v>,,</v>
          </cell>
        </row>
        <row r="157">
          <cell r="D157">
            <v>2</v>
          </cell>
          <cell r="E157">
            <v>1.2</v>
          </cell>
          <cell r="F157" t="str">
            <v xml:space="preserve"> -</v>
          </cell>
          <cell r="G157">
            <v>2.95</v>
          </cell>
          <cell r="H157">
            <v>7.08</v>
          </cell>
          <cell r="I157" t="str">
            <v>,,</v>
          </cell>
        </row>
        <row r="158">
          <cell r="C158" t="str">
            <v>Outside wall</v>
          </cell>
          <cell r="D158">
            <v>1</v>
          </cell>
          <cell r="E158">
            <v>5.5</v>
          </cell>
          <cell r="F158" t="str">
            <v xml:space="preserve"> -</v>
          </cell>
          <cell r="G158">
            <v>2.95</v>
          </cell>
          <cell r="H158">
            <v>16.225000000000001</v>
          </cell>
          <cell r="I158" t="str">
            <v>,,</v>
          </cell>
        </row>
        <row r="159">
          <cell r="D159">
            <v>1</v>
          </cell>
          <cell r="E159">
            <v>5.5</v>
          </cell>
          <cell r="F159" t="str">
            <v xml:space="preserve"> -</v>
          </cell>
          <cell r="G159">
            <v>3.4</v>
          </cell>
          <cell r="H159">
            <v>18.7</v>
          </cell>
          <cell r="I159" t="str">
            <v>,,</v>
          </cell>
        </row>
        <row r="160">
          <cell r="D160">
            <v>2</v>
          </cell>
          <cell r="E160">
            <v>3.6</v>
          </cell>
          <cell r="F160" t="str">
            <v xml:space="preserve"> -</v>
          </cell>
          <cell r="G160">
            <v>3.4</v>
          </cell>
          <cell r="H160">
            <v>24.48</v>
          </cell>
          <cell r="I160" t="str">
            <v>,,</v>
          </cell>
        </row>
        <row r="161">
          <cell r="C161" t="str">
            <v>Deduction</v>
          </cell>
        </row>
        <row r="162">
          <cell r="C162" t="str">
            <v>Wg1</v>
          </cell>
          <cell r="D162">
            <v>1</v>
          </cell>
          <cell r="E162">
            <v>1.2</v>
          </cell>
          <cell r="F162" t="str">
            <v xml:space="preserve"> -</v>
          </cell>
          <cell r="G162">
            <v>0.45</v>
          </cell>
          <cell r="H162">
            <v>-0.54</v>
          </cell>
          <cell r="I162" t="str">
            <v>M2</v>
          </cell>
        </row>
        <row r="163">
          <cell r="C163" t="str">
            <v>Wg2</v>
          </cell>
          <cell r="D163">
            <v>3</v>
          </cell>
          <cell r="E163">
            <v>1.5</v>
          </cell>
          <cell r="F163" t="str">
            <v xml:space="preserve"> -</v>
          </cell>
          <cell r="G163">
            <v>1.2</v>
          </cell>
          <cell r="H163">
            <v>-5.3999999999999995</v>
          </cell>
          <cell r="I163" t="str">
            <v>,,</v>
          </cell>
        </row>
        <row r="164">
          <cell r="C164" t="str">
            <v>D1</v>
          </cell>
          <cell r="D164">
            <v>1</v>
          </cell>
          <cell r="E164">
            <v>0.6</v>
          </cell>
          <cell r="F164" t="str">
            <v xml:space="preserve"> -</v>
          </cell>
          <cell r="G164">
            <v>2.1</v>
          </cell>
          <cell r="H164">
            <v>-1.26</v>
          </cell>
          <cell r="I164" t="str">
            <v>,,</v>
          </cell>
        </row>
        <row r="165">
          <cell r="C165" t="str">
            <v>D2</v>
          </cell>
          <cell r="D165">
            <v>1</v>
          </cell>
          <cell r="E165">
            <v>1</v>
          </cell>
          <cell r="F165" t="str">
            <v xml:space="preserve"> -</v>
          </cell>
          <cell r="G165">
            <v>2.1</v>
          </cell>
          <cell r="H165">
            <v>-2.1</v>
          </cell>
          <cell r="I165" t="str">
            <v>,,</v>
          </cell>
        </row>
        <row r="166">
          <cell r="C166" t="str">
            <v>Bathroom wall tile</v>
          </cell>
          <cell r="D166">
            <v>1</v>
          </cell>
          <cell r="E166">
            <v>5.66</v>
          </cell>
          <cell r="F166" t="str">
            <v xml:space="preserve"> -</v>
          </cell>
          <cell r="G166">
            <v>1.2</v>
          </cell>
          <cell r="H166">
            <v>-6.7919999999999998</v>
          </cell>
          <cell r="I166" t="str">
            <v>,,</v>
          </cell>
        </row>
        <row r="167">
          <cell r="G167" t="str">
            <v>Total =</v>
          </cell>
          <cell r="H167">
            <v>108.27199999999999</v>
          </cell>
          <cell r="I167" t="str">
            <v>,,</v>
          </cell>
        </row>
        <row r="168">
          <cell r="C168" t="str">
            <v>Floor</v>
          </cell>
        </row>
        <row r="169">
          <cell r="C169" t="str">
            <v>Room</v>
          </cell>
          <cell r="D169">
            <v>1</v>
          </cell>
          <cell r="E169">
            <v>5.04</v>
          </cell>
          <cell r="F169">
            <v>3.14</v>
          </cell>
          <cell r="G169" t="str">
            <v xml:space="preserve"> -</v>
          </cell>
          <cell r="H169">
            <v>15.825600000000001</v>
          </cell>
          <cell r="I169" t="str">
            <v>M2</v>
          </cell>
        </row>
        <row r="170">
          <cell r="C170" t="str">
            <v>Peti</v>
          </cell>
          <cell r="D170">
            <v>1</v>
          </cell>
          <cell r="E170">
            <v>6.4</v>
          </cell>
          <cell r="F170">
            <v>1.25</v>
          </cell>
          <cell r="G170" t="str">
            <v xml:space="preserve"> -</v>
          </cell>
          <cell r="H170">
            <v>8</v>
          </cell>
          <cell r="I170" t="str">
            <v>,,</v>
          </cell>
        </row>
        <row r="171">
          <cell r="C171" t="str">
            <v>Deduction</v>
          </cell>
        </row>
        <row r="172">
          <cell r="C172" t="str">
            <v>Toilet room &amp; wall</v>
          </cell>
          <cell r="D172">
            <v>1</v>
          </cell>
          <cell r="E172">
            <v>1.73</v>
          </cell>
          <cell r="F172">
            <v>1.43</v>
          </cell>
          <cell r="G172" t="str">
            <v xml:space="preserve"> -</v>
          </cell>
          <cell r="H172">
            <v>-2.4739</v>
          </cell>
          <cell r="I172" t="str">
            <v>M2</v>
          </cell>
        </row>
        <row r="173">
          <cell r="G173" t="str">
            <v>Total =</v>
          </cell>
          <cell r="H173">
            <v>21.351700000000001</v>
          </cell>
          <cell r="I173" t="str">
            <v>,,</v>
          </cell>
        </row>
        <row r="174">
          <cell r="B174">
            <v>7.2</v>
          </cell>
          <cell r="G174" t="str">
            <v>Total 1:4 Plaster =</v>
          </cell>
          <cell r="H174">
            <v>129.62369999999999</v>
          </cell>
          <cell r="I174" t="str">
            <v>M2</v>
          </cell>
        </row>
        <row r="175">
          <cell r="C175" t="str">
            <v>12.5 mm thick 1:3 cement plaster</v>
          </cell>
        </row>
        <row r="176">
          <cell r="C176" t="str">
            <v>Ceiling</v>
          </cell>
        </row>
        <row r="177">
          <cell r="C177" t="str">
            <v>Room</v>
          </cell>
          <cell r="D177">
            <v>1</v>
          </cell>
          <cell r="E177">
            <v>5.04</v>
          </cell>
          <cell r="F177">
            <v>3.14</v>
          </cell>
          <cell r="G177" t="str">
            <v xml:space="preserve"> -</v>
          </cell>
          <cell r="H177">
            <v>15.825600000000001</v>
          </cell>
          <cell r="I177" t="str">
            <v>M2</v>
          </cell>
        </row>
        <row r="178">
          <cell r="C178" t="str">
            <v>Toilet room</v>
          </cell>
          <cell r="D178">
            <v>1</v>
          </cell>
          <cell r="E178">
            <v>1.63</v>
          </cell>
          <cell r="F178">
            <v>1.2</v>
          </cell>
          <cell r="G178" t="str">
            <v xml:space="preserve"> -</v>
          </cell>
          <cell r="H178">
            <v>1.9559999999999997</v>
          </cell>
          <cell r="I178" t="str">
            <v>,,</v>
          </cell>
        </row>
        <row r="179">
          <cell r="C179" t="str">
            <v>Top</v>
          </cell>
          <cell r="D179">
            <v>1</v>
          </cell>
          <cell r="E179">
            <v>21.8</v>
          </cell>
          <cell r="F179">
            <v>0.9</v>
          </cell>
          <cell r="G179" t="str">
            <v xml:space="preserve"> -</v>
          </cell>
          <cell r="H179">
            <v>19.62</v>
          </cell>
          <cell r="I179" t="str">
            <v>,,</v>
          </cell>
        </row>
        <row r="180">
          <cell r="B180">
            <v>7.3</v>
          </cell>
          <cell r="G180" t="str">
            <v>Total ceiling Plaster =</v>
          </cell>
          <cell r="H180">
            <v>37.401600000000002</v>
          </cell>
          <cell r="I180" t="str">
            <v>M2</v>
          </cell>
        </row>
        <row r="182">
          <cell r="B182">
            <v>8.6999999999999993</v>
          </cell>
          <cell r="C182" t="str">
            <v>3mm cement punning</v>
          </cell>
          <cell r="G182" t="str">
            <v xml:space="preserve">Same as plaster on floor = </v>
          </cell>
          <cell r="H182">
            <v>21.351700000000001</v>
          </cell>
          <cell r="I182" t="str">
            <v>M2</v>
          </cell>
        </row>
        <row r="184">
          <cell r="C184" t="str">
            <v>Two coat distamper paint</v>
          </cell>
        </row>
        <row r="185">
          <cell r="C185" t="str">
            <v>Inside wall</v>
          </cell>
          <cell r="D185">
            <v>2</v>
          </cell>
          <cell r="E185">
            <v>5.04</v>
          </cell>
          <cell r="F185" t="str">
            <v xml:space="preserve"> -</v>
          </cell>
          <cell r="G185">
            <v>2.95</v>
          </cell>
          <cell r="H185">
            <v>29.736000000000001</v>
          </cell>
          <cell r="I185" t="str">
            <v>M2</v>
          </cell>
        </row>
        <row r="186">
          <cell r="D186">
            <v>2</v>
          </cell>
          <cell r="E186">
            <v>3.14</v>
          </cell>
          <cell r="F186" t="str">
            <v xml:space="preserve"> -</v>
          </cell>
          <cell r="G186">
            <v>2.95</v>
          </cell>
          <cell r="H186">
            <v>18.526000000000003</v>
          </cell>
          <cell r="I186" t="str">
            <v>,,</v>
          </cell>
        </row>
        <row r="187">
          <cell r="D187">
            <v>2</v>
          </cell>
          <cell r="E187">
            <v>1.63</v>
          </cell>
          <cell r="F187" t="str">
            <v xml:space="preserve"> -</v>
          </cell>
          <cell r="G187">
            <v>2.95</v>
          </cell>
          <cell r="H187">
            <v>9.6169999999999991</v>
          </cell>
          <cell r="I187" t="str">
            <v>,,</v>
          </cell>
        </row>
        <row r="188">
          <cell r="D188">
            <v>2</v>
          </cell>
          <cell r="E188">
            <v>1.2</v>
          </cell>
          <cell r="F188" t="str">
            <v xml:space="preserve"> -</v>
          </cell>
          <cell r="G188">
            <v>2.95</v>
          </cell>
          <cell r="H188">
            <v>7.08</v>
          </cell>
          <cell r="I188" t="str">
            <v>,,</v>
          </cell>
        </row>
        <row r="189">
          <cell r="C189" t="str">
            <v>Deduction Bathroom wall tile</v>
          </cell>
          <cell r="D189">
            <v>1</v>
          </cell>
          <cell r="E189">
            <v>5.66</v>
          </cell>
          <cell r="F189" t="str">
            <v xml:space="preserve"> -</v>
          </cell>
          <cell r="G189">
            <v>1.2</v>
          </cell>
          <cell r="H189">
            <v>-6.7919999999999998</v>
          </cell>
          <cell r="I189" t="str">
            <v>,,</v>
          </cell>
        </row>
        <row r="190">
          <cell r="C190" t="str">
            <v>Deduction</v>
          </cell>
        </row>
        <row r="191">
          <cell r="C191" t="str">
            <v>Wg1</v>
          </cell>
          <cell r="D191">
            <v>1</v>
          </cell>
          <cell r="E191">
            <v>1.2</v>
          </cell>
          <cell r="F191" t="str">
            <v xml:space="preserve"> -</v>
          </cell>
          <cell r="G191">
            <v>0.45</v>
          </cell>
          <cell r="H191">
            <v>-0.54</v>
          </cell>
          <cell r="I191" t="str">
            <v>M2</v>
          </cell>
        </row>
        <row r="192">
          <cell r="C192" t="str">
            <v>Wg2</v>
          </cell>
          <cell r="D192">
            <v>3</v>
          </cell>
          <cell r="E192">
            <v>1.5</v>
          </cell>
          <cell r="F192" t="str">
            <v xml:space="preserve"> -</v>
          </cell>
          <cell r="G192">
            <v>1.2</v>
          </cell>
          <cell r="H192">
            <v>-5.3999999999999995</v>
          </cell>
          <cell r="I192" t="str">
            <v>,,</v>
          </cell>
        </row>
        <row r="193">
          <cell r="C193" t="str">
            <v>D1</v>
          </cell>
          <cell r="D193">
            <v>2</v>
          </cell>
          <cell r="E193">
            <v>0.6</v>
          </cell>
          <cell r="F193" t="str">
            <v xml:space="preserve"> -</v>
          </cell>
          <cell r="G193">
            <v>2.1</v>
          </cell>
          <cell r="H193">
            <v>-2.52</v>
          </cell>
          <cell r="I193" t="str">
            <v>,,</v>
          </cell>
        </row>
        <row r="194">
          <cell r="C194" t="str">
            <v>D2</v>
          </cell>
          <cell r="D194">
            <v>1</v>
          </cell>
          <cell r="E194">
            <v>1</v>
          </cell>
          <cell r="F194" t="str">
            <v xml:space="preserve"> -</v>
          </cell>
          <cell r="G194">
            <v>2.1</v>
          </cell>
          <cell r="H194">
            <v>-2.1</v>
          </cell>
          <cell r="I194" t="str">
            <v>,,</v>
          </cell>
        </row>
        <row r="195">
          <cell r="C195" t="str">
            <v>Ceiling</v>
          </cell>
          <cell r="G195" t="str">
            <v>Total deduction =</v>
          </cell>
          <cell r="H195">
            <v>-5.2799999999999994</v>
          </cell>
          <cell r="I195" t="str">
            <v>,,</v>
          </cell>
        </row>
        <row r="196">
          <cell r="C196" t="str">
            <v>Room</v>
          </cell>
          <cell r="D196">
            <v>1</v>
          </cell>
          <cell r="E196">
            <v>5.04</v>
          </cell>
          <cell r="F196">
            <v>3.14</v>
          </cell>
          <cell r="G196" t="str">
            <v xml:space="preserve"> -</v>
          </cell>
          <cell r="H196">
            <v>15.825600000000001</v>
          </cell>
          <cell r="I196" t="str">
            <v>,,</v>
          </cell>
        </row>
        <row r="197">
          <cell r="C197" t="str">
            <v>Toilet room</v>
          </cell>
          <cell r="D197">
            <v>1</v>
          </cell>
          <cell r="E197">
            <v>1.63</v>
          </cell>
          <cell r="F197">
            <v>1.2</v>
          </cell>
          <cell r="G197" t="str">
            <v xml:space="preserve"> -</v>
          </cell>
          <cell r="H197">
            <v>1.9559999999999997</v>
          </cell>
          <cell r="I197" t="str">
            <v>,,</v>
          </cell>
        </row>
        <row r="198">
          <cell r="B198">
            <v>9.1999999999999993</v>
          </cell>
          <cell r="G198" t="str">
            <v>Total distamper paint =</v>
          </cell>
          <cell r="H198">
            <v>70.668599999999998</v>
          </cell>
          <cell r="I198" t="str">
            <v>M2</v>
          </cell>
        </row>
        <row r="199">
          <cell r="C199" t="str">
            <v>Two coat apex paint</v>
          </cell>
        </row>
        <row r="200">
          <cell r="C200" t="str">
            <v>Outside wall</v>
          </cell>
          <cell r="D200">
            <v>1</v>
          </cell>
          <cell r="E200">
            <v>5.5</v>
          </cell>
          <cell r="F200" t="str">
            <v xml:space="preserve"> -</v>
          </cell>
          <cell r="G200">
            <v>2.75</v>
          </cell>
          <cell r="H200">
            <v>15.125</v>
          </cell>
          <cell r="I200" t="str">
            <v>M2</v>
          </cell>
        </row>
        <row r="201">
          <cell r="D201">
            <v>1</v>
          </cell>
          <cell r="E201">
            <v>5.5</v>
          </cell>
          <cell r="F201" t="str">
            <v xml:space="preserve"> -</v>
          </cell>
          <cell r="G201">
            <v>3.4</v>
          </cell>
          <cell r="H201">
            <v>18.7</v>
          </cell>
          <cell r="I201" t="str">
            <v>,,</v>
          </cell>
        </row>
        <row r="202">
          <cell r="D202">
            <v>2</v>
          </cell>
          <cell r="E202">
            <v>3.6</v>
          </cell>
          <cell r="F202" t="str">
            <v xml:space="preserve"> -</v>
          </cell>
          <cell r="G202">
            <v>3.4</v>
          </cell>
          <cell r="H202">
            <v>24.48</v>
          </cell>
          <cell r="I202" t="str">
            <v>,,</v>
          </cell>
        </row>
        <row r="203">
          <cell r="C203" t="str">
            <v>Outside ceiling</v>
          </cell>
          <cell r="D203">
            <v>1</v>
          </cell>
          <cell r="E203">
            <v>21.8</v>
          </cell>
          <cell r="F203">
            <v>0.9</v>
          </cell>
          <cell r="G203" t="str">
            <v xml:space="preserve"> -</v>
          </cell>
          <cell r="H203">
            <v>19.62</v>
          </cell>
          <cell r="I203" t="str">
            <v>,,</v>
          </cell>
        </row>
        <row r="204">
          <cell r="C204" t="str">
            <v>Deduction</v>
          </cell>
        </row>
        <row r="205">
          <cell r="C205" t="str">
            <v>Wg1</v>
          </cell>
          <cell r="D205">
            <v>1</v>
          </cell>
          <cell r="E205">
            <v>1.2</v>
          </cell>
          <cell r="F205" t="str">
            <v xml:space="preserve"> -</v>
          </cell>
          <cell r="G205">
            <v>0.45</v>
          </cell>
          <cell r="H205">
            <v>-0.54</v>
          </cell>
          <cell r="I205" t="str">
            <v>M2</v>
          </cell>
        </row>
        <row r="206">
          <cell r="C206" t="str">
            <v>Wg2</v>
          </cell>
          <cell r="D206">
            <v>3</v>
          </cell>
          <cell r="E206">
            <v>1.5</v>
          </cell>
          <cell r="F206" t="str">
            <v xml:space="preserve"> -</v>
          </cell>
          <cell r="G206">
            <v>1.2</v>
          </cell>
          <cell r="H206">
            <v>-5.3999999999999995</v>
          </cell>
          <cell r="I206" t="str">
            <v>,,</v>
          </cell>
        </row>
        <row r="207">
          <cell r="C207" t="str">
            <v>D2</v>
          </cell>
          <cell r="D207">
            <v>1</v>
          </cell>
          <cell r="E207">
            <v>1</v>
          </cell>
          <cell r="F207" t="str">
            <v xml:space="preserve"> -</v>
          </cell>
          <cell r="G207">
            <v>2.1</v>
          </cell>
          <cell r="H207">
            <v>-2.1</v>
          </cell>
          <cell r="I207" t="str">
            <v>,,</v>
          </cell>
        </row>
        <row r="208">
          <cell r="G208" t="str">
            <v>Total deduction =</v>
          </cell>
          <cell r="H208">
            <v>-4.0199999999999996</v>
          </cell>
          <cell r="I208" t="str">
            <v>,,</v>
          </cell>
        </row>
        <row r="209">
          <cell r="B209">
            <v>9.3000000000000007</v>
          </cell>
          <cell r="G209" t="str">
            <v>Total apex paint =</v>
          </cell>
          <cell r="H209">
            <v>73.905000000000015</v>
          </cell>
          <cell r="I209" t="str">
            <v>M2</v>
          </cell>
        </row>
        <row r="210">
          <cell r="C210" t="str">
            <v>Two coat enamel paint with one coat primer</v>
          </cell>
        </row>
        <row r="211">
          <cell r="C211" t="str">
            <v>Door D1</v>
          </cell>
          <cell r="D211">
            <v>1</v>
          </cell>
          <cell r="E211">
            <v>2.25</v>
          </cell>
          <cell r="F211">
            <v>0.6</v>
          </cell>
          <cell r="G211">
            <v>2.1</v>
          </cell>
          <cell r="H211">
            <v>2.835</v>
          </cell>
          <cell r="I211" t="str">
            <v>M2</v>
          </cell>
        </row>
        <row r="212">
          <cell r="C212" t="str">
            <v>Door D2</v>
          </cell>
          <cell r="D212">
            <v>1</v>
          </cell>
          <cell r="E212">
            <v>2.25</v>
          </cell>
          <cell r="F212">
            <v>1</v>
          </cell>
          <cell r="G212">
            <v>2.1</v>
          </cell>
          <cell r="H212">
            <v>4.7250000000000005</v>
          </cell>
          <cell r="I212" t="str">
            <v>,,</v>
          </cell>
        </row>
        <row r="213">
          <cell r="C213" t="str">
            <v>Window Wg2</v>
          </cell>
          <cell r="D213">
            <v>3</v>
          </cell>
          <cell r="E213">
            <v>1.25</v>
          </cell>
          <cell r="F213">
            <v>1.5</v>
          </cell>
          <cell r="G213">
            <v>1.2</v>
          </cell>
          <cell r="H213">
            <v>6.75</v>
          </cell>
          <cell r="I213" t="str">
            <v>,,</v>
          </cell>
        </row>
        <row r="214">
          <cell r="C214" t="str">
            <v>Ventilation Wg1</v>
          </cell>
          <cell r="D214">
            <v>1</v>
          </cell>
          <cell r="E214">
            <v>1.25</v>
          </cell>
          <cell r="F214">
            <v>1.2</v>
          </cell>
          <cell r="G214">
            <v>0.45</v>
          </cell>
          <cell r="H214">
            <v>0.67500000000000004</v>
          </cell>
          <cell r="I214" t="str">
            <v>,,</v>
          </cell>
        </row>
        <row r="215">
          <cell r="B215">
            <v>9.1</v>
          </cell>
          <cell r="G215" t="str">
            <v>Total enamel paint =</v>
          </cell>
          <cell r="H215">
            <v>14.985000000000001</v>
          </cell>
          <cell r="I215" t="str">
            <v>M2</v>
          </cell>
        </row>
        <row r="216">
          <cell r="C216" t="str">
            <v>Tile paving work in 1:4 c/s mortar</v>
          </cell>
        </row>
        <row r="217">
          <cell r="C217" t="str">
            <v xml:space="preserve">Floor tile </v>
          </cell>
        </row>
        <row r="218">
          <cell r="C218" t="str">
            <v>Bath room</v>
          </cell>
          <cell r="D218">
            <v>1</v>
          </cell>
          <cell r="E218">
            <v>1.63</v>
          </cell>
          <cell r="F218">
            <v>1.2</v>
          </cell>
          <cell r="G218" t="str">
            <v xml:space="preserve"> -</v>
          </cell>
          <cell r="H218">
            <v>1.9559999999999997</v>
          </cell>
          <cell r="I218" t="str">
            <v>M2</v>
          </cell>
        </row>
        <row r="219">
          <cell r="C219" t="str">
            <v xml:space="preserve">Sink </v>
          </cell>
          <cell r="D219">
            <v>1</v>
          </cell>
          <cell r="E219">
            <v>1.7</v>
          </cell>
          <cell r="F219">
            <v>0.6</v>
          </cell>
          <cell r="G219" t="str">
            <v xml:space="preserve"> -</v>
          </cell>
          <cell r="H219">
            <v>1.02</v>
          </cell>
          <cell r="I219" t="str">
            <v>,,</v>
          </cell>
        </row>
        <row r="220">
          <cell r="B220">
            <v>8.5</v>
          </cell>
          <cell r="G220" t="str">
            <v>Total floor tile =</v>
          </cell>
          <cell r="H220">
            <v>2.976</v>
          </cell>
          <cell r="I220" t="str">
            <v>M2</v>
          </cell>
        </row>
        <row r="221">
          <cell r="C221" t="str">
            <v xml:space="preserve">Wall tile </v>
          </cell>
        </row>
        <row r="222">
          <cell r="C222" t="str">
            <v>Bath room</v>
          </cell>
          <cell r="D222">
            <v>1</v>
          </cell>
          <cell r="E222">
            <v>5.66</v>
          </cell>
          <cell r="F222" t="str">
            <v xml:space="preserve"> -</v>
          </cell>
          <cell r="G222">
            <v>1.2</v>
          </cell>
          <cell r="H222">
            <v>6.7919999999999998</v>
          </cell>
          <cell r="I222" t="str">
            <v>M2</v>
          </cell>
        </row>
        <row r="223">
          <cell r="C223" t="str">
            <v>Sink</v>
          </cell>
          <cell r="D223">
            <v>1</v>
          </cell>
          <cell r="E223">
            <v>2.9</v>
          </cell>
          <cell r="F223" t="str">
            <v xml:space="preserve"> -</v>
          </cell>
          <cell r="G223">
            <v>0.4</v>
          </cell>
          <cell r="H223">
            <v>1.1599999999999999</v>
          </cell>
          <cell r="I223" t="str">
            <v>,,</v>
          </cell>
        </row>
        <row r="224">
          <cell r="B224">
            <v>8.6</v>
          </cell>
          <cell r="G224" t="str">
            <v>Total wall tile =</v>
          </cell>
          <cell r="H224">
            <v>7.952</v>
          </cell>
          <cell r="I224" t="str">
            <v>M2</v>
          </cell>
        </row>
        <row r="226">
          <cell r="C226" t="str">
            <v>Sanitary work</v>
          </cell>
        </row>
        <row r="227">
          <cell r="B227" t="str">
            <v>14.1.1</v>
          </cell>
          <cell r="C227" t="str">
            <v>Supplying and fitting 500 *410 mm Orisa pan with low level flushing cistern all complete.</v>
          </cell>
          <cell r="D227">
            <v>1</v>
          </cell>
          <cell r="H227">
            <v>1</v>
          </cell>
          <cell r="I227" t="str">
            <v>Set</v>
          </cell>
        </row>
        <row r="228">
          <cell r="B228" t="str">
            <v>14.2.1</v>
          </cell>
          <cell r="C228" t="str">
            <v>Supplying and fitting wash basin 55*40 cm with all accessories all complete.</v>
          </cell>
          <cell r="D228">
            <v>1</v>
          </cell>
          <cell r="H228">
            <v>1</v>
          </cell>
          <cell r="I228" t="str">
            <v>Set</v>
          </cell>
        </row>
        <row r="229">
          <cell r="B229" t="str">
            <v>14.5.30</v>
          </cell>
          <cell r="C229" t="str">
            <v>Supplying and fittingsteel kitchen sink 120*60*25 cm with cp pillar cock, bottle trap etc  all complete.</v>
          </cell>
          <cell r="D229">
            <v>1</v>
          </cell>
          <cell r="H229">
            <v>1</v>
          </cell>
          <cell r="I229" t="str">
            <v>Set</v>
          </cell>
        </row>
        <row r="230">
          <cell r="B230" t="str">
            <v>14.7.1.a</v>
          </cell>
          <cell r="C230" t="str">
            <v>Supplying and fitting 500 litres polythene overhead Hill take or eqvt  with all necessary fitting all complete.</v>
          </cell>
          <cell r="D230">
            <v>1</v>
          </cell>
          <cell r="H230">
            <v>1</v>
          </cell>
          <cell r="I230" t="str">
            <v>Set</v>
          </cell>
        </row>
        <row r="231">
          <cell r="B231" t="str">
            <v>14.3.1</v>
          </cell>
          <cell r="C231" t="str">
            <v>Supplying 15 mm dia G.I. Pipe medium class including fixing and laying with all complete.</v>
          </cell>
          <cell r="D231">
            <v>12</v>
          </cell>
          <cell r="H231">
            <v>12</v>
          </cell>
          <cell r="I231" t="str">
            <v>Rm</v>
          </cell>
        </row>
        <row r="232">
          <cell r="B232" t="str">
            <v>14.4.1</v>
          </cell>
          <cell r="C232" t="str">
            <v>Supplying and fitting 15 mm dia GM Gate valve all complete.</v>
          </cell>
          <cell r="D232">
            <v>1</v>
          </cell>
          <cell r="H232">
            <v>1</v>
          </cell>
          <cell r="I232" t="str">
            <v>No</v>
          </cell>
        </row>
        <row r="233">
          <cell r="B233" t="str">
            <v>14.5.19</v>
          </cell>
          <cell r="C233" t="str">
            <v>Supplying and fitting 15 mm dia c.p. bib cock heavy duty all complete.</v>
          </cell>
          <cell r="D233">
            <v>1</v>
          </cell>
          <cell r="H233">
            <v>1</v>
          </cell>
          <cell r="I233" t="str">
            <v>No</v>
          </cell>
        </row>
        <row r="234">
          <cell r="B234" t="str">
            <v>14.5.20</v>
          </cell>
          <cell r="C234" t="str">
            <v>Supplying and fitting 15 mm dia c.p.angle cock all complete.</v>
          </cell>
          <cell r="D234">
            <v>2</v>
          </cell>
          <cell r="H234">
            <v>2</v>
          </cell>
          <cell r="I234" t="str">
            <v>No</v>
          </cell>
        </row>
        <row r="235">
          <cell r="B235" t="str">
            <v>14.5.22</v>
          </cell>
          <cell r="C235" t="str">
            <v>Supplying and fitting 15 mm dia c.p.shower all complete.</v>
          </cell>
          <cell r="D235">
            <v>1</v>
          </cell>
          <cell r="H235">
            <v>1</v>
          </cell>
          <cell r="I235" t="str">
            <v>No</v>
          </cell>
        </row>
        <row r="236">
          <cell r="B236" t="str">
            <v>14.5.23</v>
          </cell>
          <cell r="C236" t="str">
            <v>Supplying and fitting 5 mm glass self  all complete.</v>
          </cell>
          <cell r="D236">
            <v>1</v>
          </cell>
          <cell r="H236">
            <v>1</v>
          </cell>
          <cell r="I236" t="str">
            <v>No</v>
          </cell>
        </row>
        <row r="237">
          <cell r="B237" t="str">
            <v>14.5.24</v>
          </cell>
          <cell r="C237" t="str">
            <v>Supplying and fitting floor trap 100 mm cp  all complete.</v>
          </cell>
          <cell r="D237">
            <v>1</v>
          </cell>
          <cell r="H237">
            <v>1</v>
          </cell>
          <cell r="I237" t="str">
            <v>No</v>
          </cell>
        </row>
        <row r="238">
          <cell r="B238" t="str">
            <v>14.5.25</v>
          </cell>
          <cell r="C238" t="str">
            <v>Supplying and fitting 100 mm dia cp grating   all complete.</v>
          </cell>
          <cell r="D238">
            <v>1</v>
          </cell>
          <cell r="H238">
            <v>1</v>
          </cell>
          <cell r="I238" t="str">
            <v>No</v>
          </cell>
        </row>
        <row r="239">
          <cell r="B239" t="str">
            <v>14.5.26</v>
          </cell>
          <cell r="C239" t="str">
            <v>Supplying and fitting cp soap dish  all complete.</v>
          </cell>
          <cell r="D239">
            <v>1</v>
          </cell>
          <cell r="H239">
            <v>1</v>
          </cell>
          <cell r="I239" t="str">
            <v>No</v>
          </cell>
        </row>
        <row r="240">
          <cell r="B240" t="str">
            <v>14.5.27</v>
          </cell>
          <cell r="C240" t="str">
            <v>Supplying and fitting cp towel rod 60 mm long  all complete.</v>
          </cell>
          <cell r="D240">
            <v>1</v>
          </cell>
          <cell r="H240">
            <v>1</v>
          </cell>
          <cell r="I240" t="str">
            <v>No</v>
          </cell>
        </row>
        <row r="241">
          <cell r="B241" t="str">
            <v>14.5.29</v>
          </cell>
          <cell r="C241" t="str">
            <v>Supplying and fitting looking mirror 600*860 mm  all complete.</v>
          </cell>
          <cell r="D241">
            <v>1</v>
          </cell>
          <cell r="H241">
            <v>1</v>
          </cell>
          <cell r="I241" t="str">
            <v>No</v>
          </cell>
        </row>
        <row r="242">
          <cell r="B242" t="str">
            <v>14.6.2</v>
          </cell>
          <cell r="C242" t="str">
            <v>Supplying and fitting 110 mm pvc pipe including fittings all complete.</v>
          </cell>
          <cell r="D242">
            <v>15</v>
          </cell>
          <cell r="H242">
            <v>15</v>
          </cell>
          <cell r="I242" t="str">
            <v>Rm</v>
          </cell>
        </row>
        <row r="243">
          <cell r="B243" t="str">
            <v>14.7.4.a</v>
          </cell>
          <cell r="C243" t="str">
            <v>Construction of septic tank according to design and drawing all complete (Internal size 2.5x1.2x2m) for guard house</v>
          </cell>
          <cell r="D243">
            <v>1</v>
          </cell>
          <cell r="H243">
            <v>1</v>
          </cell>
          <cell r="I243" t="str">
            <v>No</v>
          </cell>
        </row>
        <row r="244">
          <cell r="B244" t="str">
            <v>14.7.5</v>
          </cell>
          <cell r="C244" t="str">
            <v>Construction of Soak pit as per drawing</v>
          </cell>
          <cell r="D244">
            <v>1</v>
          </cell>
          <cell r="H244">
            <v>1</v>
          </cell>
          <cell r="I244" t="str">
            <v>No</v>
          </cell>
        </row>
        <row r="246">
          <cell r="C246" t="str">
            <v>Electric work</v>
          </cell>
        </row>
        <row r="247">
          <cell r="B247" t="str">
            <v>13.1.1</v>
          </cell>
          <cell r="C247" t="str">
            <v>Supplying and fitting Dome light 6" brass base, decon, homedec with glass all complete.</v>
          </cell>
          <cell r="D247">
            <v>3</v>
          </cell>
          <cell r="H247">
            <v>3</v>
          </cell>
          <cell r="I247" t="str">
            <v>Set</v>
          </cell>
        </row>
        <row r="248">
          <cell r="B248" t="str">
            <v>13.1.2</v>
          </cell>
          <cell r="C248" t="str">
            <v xml:space="preserve">Supplying and fitting Wall lamp decorative with glass Decon, Homedec or equivalent all complete.                                   </v>
          </cell>
          <cell r="D248">
            <v>2</v>
          </cell>
          <cell r="H248">
            <v>2</v>
          </cell>
          <cell r="I248" t="str">
            <v>Set</v>
          </cell>
        </row>
        <row r="249">
          <cell r="B249" t="str">
            <v>13.1.3</v>
          </cell>
          <cell r="C249" t="str">
            <v>Supplying and fitting 1*40 watt tube light box type philips/wipro TMC 501/136 HPF or equivalent  all complete</v>
          </cell>
          <cell r="D249">
            <v>2</v>
          </cell>
          <cell r="H249">
            <v>2</v>
          </cell>
          <cell r="I249" t="str">
            <v>Set</v>
          </cell>
        </row>
        <row r="250">
          <cell r="B250" t="str">
            <v>13.2.1</v>
          </cell>
          <cell r="C250" t="str">
            <v>Supplying and fitting 42' ceiling fan almonard or eqvt all complete</v>
          </cell>
          <cell r="D250">
            <v>1</v>
          </cell>
          <cell r="H250">
            <v>1</v>
          </cell>
          <cell r="I250" t="str">
            <v>Set</v>
          </cell>
        </row>
        <row r="251">
          <cell r="B251" t="str">
            <v>13.2.3</v>
          </cell>
          <cell r="C251" t="str">
            <v>Supplying and fitting 9" exhaust fan almonard of eqvt all complete</v>
          </cell>
          <cell r="D251">
            <v>1</v>
          </cell>
          <cell r="H251">
            <v>1</v>
          </cell>
          <cell r="I251" t="str">
            <v>set</v>
          </cell>
        </row>
        <row r="252">
          <cell r="B252" t="str">
            <v>13.3.7</v>
          </cell>
          <cell r="C252" t="str">
            <v>Supplying and fitting 6 gang 1/2 way switch North west or Equivalent.</v>
          </cell>
          <cell r="D252">
            <v>1</v>
          </cell>
          <cell r="H252">
            <v>1</v>
          </cell>
          <cell r="I252" t="str">
            <v>Set</v>
          </cell>
        </row>
        <row r="253">
          <cell r="B253" t="str">
            <v>13.3.2</v>
          </cell>
          <cell r="C253" t="str">
            <v>Supplying and fitting 1 gang l,2 way switch Northwest or  eqvt all complete</v>
          </cell>
          <cell r="D253">
            <v>2</v>
          </cell>
          <cell r="H253">
            <v>2</v>
          </cell>
          <cell r="I253" t="str">
            <v>Set</v>
          </cell>
        </row>
        <row r="254">
          <cell r="B254" t="str">
            <v>13.4.9</v>
          </cell>
          <cell r="C254" t="str">
            <v>Supplying and fitting 6 Amp sp MCB for light circuit geco/ siemens all complete.</v>
          </cell>
          <cell r="D254">
            <v>1</v>
          </cell>
          <cell r="H254">
            <v>1</v>
          </cell>
          <cell r="I254" t="str">
            <v>No</v>
          </cell>
        </row>
        <row r="255">
          <cell r="B255" t="str">
            <v>13.5.1</v>
          </cell>
          <cell r="C255" t="str">
            <v>Supplying and fitting 2*3/20+1*1/18 PVC CU for light &amp; fan point in 1/2" HDPE polythene pipe all complete</v>
          </cell>
          <cell r="D255">
            <v>8</v>
          </cell>
          <cell r="H255">
            <v>8</v>
          </cell>
          <cell r="I255" t="str">
            <v>Point</v>
          </cell>
        </row>
        <row r="256">
          <cell r="B256" t="str">
            <v>13.5.2</v>
          </cell>
          <cell r="C256" t="str">
            <v>Supplying and fitting 2×7/22 + 1x3/22 PVC CU wire for power Point in 3/4" HDPE   polythene pipe all complete</v>
          </cell>
          <cell r="D256">
            <v>3</v>
          </cell>
          <cell r="H256">
            <v>3</v>
          </cell>
          <cell r="I256" t="str">
            <v>Point</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ic 2"/>
      <sheetName val="Basic"/>
      <sheetName val="Details"/>
      <sheetName val="sitednt."/>
      <sheetName val="Abstract1"/>
      <sheetName val="Summary "/>
      <sheetName val="mis"/>
      <sheetName val="pump house"/>
      <sheetName val="septik "/>
      <sheetName val="soak pit"/>
      <sheetName val="water tank"/>
      <sheetName val="manhole"/>
      <sheetName val="BoQ"/>
      <sheetName val="Shedule"/>
      <sheetName val="Compare"/>
      <sheetName val="Contract bill"/>
      <sheetName val="work completion"/>
    </sheetNames>
    <sheetDataSet>
      <sheetData sheetId="0"/>
      <sheetData sheetId="1"/>
      <sheetData sheetId="2">
        <row r="12">
          <cell r="B12" t="str">
            <v>item No.</v>
          </cell>
          <cell r="C12" t="str">
            <v xml:space="preserve">Description of items </v>
          </cell>
          <cell r="D12" t="str">
            <v>Nos.</v>
          </cell>
          <cell r="E12" t="str">
            <v>Measurement</v>
          </cell>
          <cell r="I12" t="str">
            <v>Quantity</v>
          </cell>
          <cell r="J12" t="str">
            <v>Remarks</v>
          </cell>
        </row>
        <row r="13">
          <cell r="E13" t="str">
            <v>L</v>
          </cell>
          <cell r="F13" t="str">
            <v>T.L.</v>
          </cell>
          <cell r="G13" t="str">
            <v>B</v>
          </cell>
          <cell r="H13" t="str">
            <v>H</v>
          </cell>
        </row>
        <row r="14">
          <cell r="C14" t="str">
            <v xml:space="preserve">A.Civil Works </v>
          </cell>
        </row>
        <row r="15">
          <cell r="B15">
            <v>1</v>
          </cell>
          <cell r="C15" t="str">
            <v xml:space="preserve">Earthworks Exacavation </v>
          </cell>
        </row>
        <row r="16">
          <cell r="C16" t="str">
            <v xml:space="preserve">Do but for Foundn. Footing F1 </v>
          </cell>
          <cell r="D16">
            <v>1</v>
          </cell>
          <cell r="E16">
            <v>1.5</v>
          </cell>
          <cell r="F16">
            <v>1.5</v>
          </cell>
          <cell r="G16">
            <v>1.5</v>
          </cell>
          <cell r="H16">
            <v>2</v>
          </cell>
          <cell r="I16">
            <v>4.5</v>
          </cell>
        </row>
        <row r="17">
          <cell r="C17" t="str">
            <v>Do but for Foundn. Footing F2</v>
          </cell>
          <cell r="D17">
            <v>4</v>
          </cell>
          <cell r="E17">
            <v>1.8</v>
          </cell>
          <cell r="F17">
            <v>7.2</v>
          </cell>
          <cell r="G17">
            <v>1.8</v>
          </cell>
          <cell r="H17">
            <v>2</v>
          </cell>
          <cell r="I17">
            <v>25.92</v>
          </cell>
        </row>
        <row r="18">
          <cell r="C18" t="str">
            <v>Do but for Foundn. Footing F3</v>
          </cell>
          <cell r="D18">
            <v>3</v>
          </cell>
          <cell r="E18">
            <v>2</v>
          </cell>
          <cell r="F18">
            <v>6</v>
          </cell>
          <cell r="G18">
            <v>2</v>
          </cell>
          <cell r="H18">
            <v>2</v>
          </cell>
          <cell r="I18">
            <v>24</v>
          </cell>
        </row>
        <row r="19">
          <cell r="C19" t="str">
            <v>Do but for Foundn. Footing F4</v>
          </cell>
          <cell r="D19">
            <v>4</v>
          </cell>
          <cell r="E19">
            <v>2.2000000000000002</v>
          </cell>
          <cell r="F19">
            <v>8.8000000000000007</v>
          </cell>
          <cell r="G19">
            <v>2.2000000000000002</v>
          </cell>
          <cell r="H19">
            <v>2</v>
          </cell>
          <cell r="I19">
            <v>38.72</v>
          </cell>
        </row>
        <row r="20">
          <cell r="C20" t="str">
            <v>Do but for Foundn. Footing F5</v>
          </cell>
          <cell r="D20">
            <v>4</v>
          </cell>
          <cell r="E20">
            <v>2.5</v>
          </cell>
          <cell r="F20">
            <v>10</v>
          </cell>
          <cell r="G20">
            <v>2.5</v>
          </cell>
          <cell r="H20">
            <v>2</v>
          </cell>
          <cell r="I20">
            <v>50</v>
          </cell>
        </row>
        <row r="21">
          <cell r="C21" t="str">
            <v>Do but for Foundn. Footing F6</v>
          </cell>
          <cell r="D21">
            <v>5</v>
          </cell>
          <cell r="E21">
            <v>2.8</v>
          </cell>
          <cell r="F21">
            <v>14</v>
          </cell>
          <cell r="G21">
            <v>2.8</v>
          </cell>
          <cell r="H21">
            <v>2</v>
          </cell>
          <cell r="I21">
            <v>78.400000000000006</v>
          </cell>
        </row>
        <row r="22">
          <cell r="C22" t="str">
            <v>Do but for Foundn. Footing CF1</v>
          </cell>
          <cell r="D22">
            <v>1</v>
          </cell>
          <cell r="E22">
            <v>2.95</v>
          </cell>
          <cell r="F22">
            <v>2.95</v>
          </cell>
          <cell r="G22">
            <v>2.95</v>
          </cell>
          <cell r="H22">
            <v>2</v>
          </cell>
          <cell r="I22">
            <v>17.41</v>
          </cell>
        </row>
        <row r="23">
          <cell r="C23" t="str">
            <v>Do but for Foundn. Footing CF2</v>
          </cell>
          <cell r="D23">
            <v>1</v>
          </cell>
          <cell r="E23">
            <v>3</v>
          </cell>
          <cell r="F23">
            <v>3</v>
          </cell>
          <cell r="G23">
            <v>3</v>
          </cell>
          <cell r="H23">
            <v>2</v>
          </cell>
          <cell r="I23">
            <v>18</v>
          </cell>
        </row>
        <row r="24">
          <cell r="I24">
            <v>256.95</v>
          </cell>
        </row>
        <row r="25">
          <cell r="C25" t="str">
            <v>Do but for  on Gr.1-1 betn.A-A;D-D</v>
          </cell>
          <cell r="D25">
            <v>1</v>
          </cell>
          <cell r="E25">
            <v>6.4249999999999998</v>
          </cell>
          <cell r="F25">
            <v>6.43</v>
          </cell>
          <cell r="G25">
            <v>0.35</v>
          </cell>
          <cell r="H25">
            <v>0.87499999999999989</v>
          </cell>
          <cell r="I25">
            <v>1.97</v>
          </cell>
        </row>
        <row r="26">
          <cell r="C26" t="str">
            <v>Do but for  on Gr.2-2 betn.A-A;D-D</v>
          </cell>
          <cell r="D26">
            <v>1</v>
          </cell>
          <cell r="E26">
            <v>5.5750000000000002</v>
          </cell>
          <cell r="F26">
            <v>5.58</v>
          </cell>
          <cell r="G26">
            <v>0.35</v>
          </cell>
          <cell r="H26">
            <v>0.87499999999999989</v>
          </cell>
          <cell r="I26">
            <v>1.71</v>
          </cell>
        </row>
        <row r="27">
          <cell r="C27" t="str">
            <v>Do but for  on Gr. 3-3 betn.A-A;D-D</v>
          </cell>
          <cell r="D27">
            <v>1</v>
          </cell>
          <cell r="E27">
            <v>5.4250000000000007</v>
          </cell>
          <cell r="F27">
            <v>5.43</v>
          </cell>
          <cell r="G27">
            <v>0.35</v>
          </cell>
          <cell r="H27">
            <v>0.87499999999999989</v>
          </cell>
          <cell r="I27">
            <v>1.66</v>
          </cell>
        </row>
        <row r="28">
          <cell r="C28" t="str">
            <v>Do but for  on Gr. 4-4 betn.A-A;D-D</v>
          </cell>
          <cell r="D28">
            <v>1</v>
          </cell>
          <cell r="E28">
            <v>5.0750000000000002</v>
          </cell>
          <cell r="F28">
            <v>5.08</v>
          </cell>
          <cell r="G28">
            <v>0.35</v>
          </cell>
          <cell r="H28">
            <v>0.87499999999999989</v>
          </cell>
          <cell r="I28">
            <v>1.56</v>
          </cell>
        </row>
        <row r="29">
          <cell r="C29" t="str">
            <v>Do but for  on Gr. 5-5 betn.A-A;D-D</v>
          </cell>
          <cell r="D29">
            <v>1</v>
          </cell>
          <cell r="E29">
            <v>5.0750000000000002</v>
          </cell>
          <cell r="F29">
            <v>5.08</v>
          </cell>
          <cell r="G29">
            <v>0.35</v>
          </cell>
          <cell r="H29">
            <v>0.87499999999999989</v>
          </cell>
          <cell r="I29">
            <v>1.56</v>
          </cell>
        </row>
        <row r="30">
          <cell r="C30" t="str">
            <v>Do but for  on Gr. 6-6 betn.A-A;D-D</v>
          </cell>
          <cell r="D30">
            <v>1</v>
          </cell>
          <cell r="E30">
            <v>5.0750000000000002</v>
          </cell>
          <cell r="F30">
            <v>5.08</v>
          </cell>
          <cell r="G30">
            <v>0.35</v>
          </cell>
          <cell r="H30">
            <v>0.87499999999999989</v>
          </cell>
          <cell r="I30">
            <v>1.56</v>
          </cell>
        </row>
        <row r="31">
          <cell r="C31" t="str">
            <v>Do but for  on Gr.7-7  betn.A-A;D-D</v>
          </cell>
          <cell r="D31">
            <v>1</v>
          </cell>
          <cell r="E31">
            <v>5.375</v>
          </cell>
          <cell r="F31">
            <v>5.38</v>
          </cell>
          <cell r="G31">
            <v>0.35</v>
          </cell>
          <cell r="H31">
            <v>0.87499999999999989</v>
          </cell>
          <cell r="I31">
            <v>1.65</v>
          </cell>
        </row>
        <row r="32">
          <cell r="C32" t="str">
            <v>Do but for  on Gr. 8-8  betn.A-A;C-C</v>
          </cell>
          <cell r="D32">
            <v>1</v>
          </cell>
          <cell r="E32">
            <v>2.2250000000000001</v>
          </cell>
          <cell r="F32">
            <v>2.23</v>
          </cell>
          <cell r="G32">
            <v>0.35</v>
          </cell>
          <cell r="H32">
            <v>0.87499999999999989</v>
          </cell>
          <cell r="I32">
            <v>0.68</v>
          </cell>
        </row>
        <row r="33">
          <cell r="I33">
            <v>12.350000000000001</v>
          </cell>
        </row>
        <row r="34">
          <cell r="C34" t="str">
            <v>Do but for  on Gr. A-A betn.1-1;8-8</v>
          </cell>
          <cell r="D34">
            <v>1</v>
          </cell>
          <cell r="E34">
            <v>14</v>
          </cell>
          <cell r="F34">
            <v>14</v>
          </cell>
          <cell r="G34">
            <v>0.35</v>
          </cell>
          <cell r="H34">
            <v>0.87499999999999989</v>
          </cell>
          <cell r="I34">
            <v>4.29</v>
          </cell>
        </row>
        <row r="35">
          <cell r="C35" t="str">
            <v>Do but for  on Gr. B-B betn.1-1;8-8</v>
          </cell>
          <cell r="D35">
            <v>1</v>
          </cell>
          <cell r="E35">
            <v>5.5499999999999972</v>
          </cell>
          <cell r="F35">
            <v>5.55</v>
          </cell>
          <cell r="G35">
            <v>0.35</v>
          </cell>
          <cell r="H35">
            <v>0.87499999999999989</v>
          </cell>
          <cell r="I35">
            <v>1.7</v>
          </cell>
        </row>
        <row r="36">
          <cell r="C36" t="str">
            <v>Do but for  on Gr. C-C betn.1-1;8-8</v>
          </cell>
          <cell r="D36">
            <v>1</v>
          </cell>
          <cell r="E36">
            <v>0.99999999999999989</v>
          </cell>
          <cell r="F36">
            <v>1</v>
          </cell>
          <cell r="G36">
            <v>0.35</v>
          </cell>
          <cell r="H36">
            <v>0.87499999999999989</v>
          </cell>
          <cell r="I36">
            <v>0.31</v>
          </cell>
        </row>
        <row r="37">
          <cell r="C37" t="str">
            <v>Do but for  on Gr. D-D betn.1-1;7-7</v>
          </cell>
          <cell r="D37">
            <v>1</v>
          </cell>
          <cell r="E37">
            <v>7.1999999999999975</v>
          </cell>
          <cell r="F37">
            <v>7.2</v>
          </cell>
          <cell r="G37">
            <v>0.35</v>
          </cell>
          <cell r="H37">
            <v>0.87499999999999989</v>
          </cell>
          <cell r="I37">
            <v>2.21</v>
          </cell>
        </row>
        <row r="38">
          <cell r="I38">
            <v>8.51</v>
          </cell>
        </row>
        <row r="39">
          <cell r="E39" t="str">
            <v>Grand Total Exacavation</v>
          </cell>
          <cell r="I39">
            <v>277.81</v>
          </cell>
        </row>
        <row r="40">
          <cell r="B40">
            <v>1.1000000000000001</v>
          </cell>
          <cell r="C40" t="str">
            <v xml:space="preserve">Earthwork in excavation in ordinary soils </v>
          </cell>
          <cell r="E40" t="str">
            <v>50% of total exacation</v>
          </cell>
          <cell r="I40">
            <v>138.905</v>
          </cell>
          <cell r="J40" t="str">
            <v>cu.m.</v>
          </cell>
        </row>
        <row r="41">
          <cell r="B41">
            <v>1.2</v>
          </cell>
          <cell r="C41" t="str">
            <v>Earthwork in excavation in hard/boulder mix soils in foundation including 10m hauling distance and 1.5 m. lift all complete.</v>
          </cell>
          <cell r="E41" t="str">
            <v>40% of total exacation</v>
          </cell>
          <cell r="I41">
            <v>111.12400000000001</v>
          </cell>
          <cell r="J41" t="str">
            <v>cu.m.</v>
          </cell>
        </row>
        <row r="42">
          <cell r="B42">
            <v>1.3</v>
          </cell>
          <cell r="C42" t="str">
            <v>Earthwork in excavation in Hard Rock by Mechine using  in foundation including 10m hauling distance and 1.5 m. lift all complete.</v>
          </cell>
          <cell r="E42" t="str">
            <v>10% of total exacation</v>
          </cell>
          <cell r="I42">
            <v>27.781000000000002</v>
          </cell>
          <cell r="J42" t="str">
            <v>cu.m.</v>
          </cell>
        </row>
        <row r="43">
          <cell r="C43" t="str">
            <v>Earth filling in 150 mm thick layer, watering, ramming including supply of filling materials within 10 m distance all complete.</v>
          </cell>
          <cell r="J43" t="str">
            <v>cu.m.</v>
          </cell>
        </row>
        <row r="44">
          <cell r="C44" t="str">
            <v>Total E/w</v>
          </cell>
          <cell r="I44">
            <v>277.81</v>
          </cell>
        </row>
        <row r="45">
          <cell r="C45" t="str">
            <v>Deduction</v>
          </cell>
        </row>
        <row r="46">
          <cell r="C46" t="str">
            <v>Do but for Sand filling works</v>
          </cell>
          <cell r="I46">
            <v>0</v>
          </cell>
        </row>
        <row r="47">
          <cell r="C47" t="str">
            <v>Do but for Stone Soling works</v>
          </cell>
          <cell r="I47">
            <v>-22.859999999999996</v>
          </cell>
        </row>
        <row r="48">
          <cell r="C48" t="str">
            <v>Do but for PCC(1:3:6)</v>
          </cell>
          <cell r="I48">
            <v>-11.430000000000003</v>
          </cell>
        </row>
        <row r="49">
          <cell r="C49" t="str">
            <v>Do but for PCC for RCC in foundn.</v>
          </cell>
          <cell r="I49">
            <v>-57.222937499999986</v>
          </cell>
        </row>
        <row r="50">
          <cell r="C50" t="str">
            <v>Do but for Stone masonary works</v>
          </cell>
          <cell r="I50">
            <v>-11.249999999999998</v>
          </cell>
        </row>
        <row r="51">
          <cell r="C51" t="str">
            <v>Do but for filling in Floor of room</v>
          </cell>
          <cell r="I51">
            <v>29.65</v>
          </cell>
        </row>
        <row r="52">
          <cell r="B52">
            <v>1.4</v>
          </cell>
          <cell r="E52" t="str">
            <v>Grand Total Filling works</v>
          </cell>
          <cell r="I52">
            <v>204.69706250000004</v>
          </cell>
          <cell r="J52" t="str">
            <v>cu.m.</v>
          </cell>
        </row>
        <row r="53">
          <cell r="C53" t="str">
            <v>Sand filling in floor including supply of filling materials, watering, consolidation in layers of 15 cm and ramming as per instruction of site engineer.</v>
          </cell>
          <cell r="J53" t="str">
            <v>cu.m.</v>
          </cell>
        </row>
        <row r="54">
          <cell r="C54" t="str">
            <v xml:space="preserve">Do but for Foundn. Footing F1 </v>
          </cell>
          <cell r="D54">
            <v>1</v>
          </cell>
          <cell r="E54">
            <v>1.5</v>
          </cell>
          <cell r="F54">
            <v>1.5</v>
          </cell>
          <cell r="G54">
            <v>1.5</v>
          </cell>
          <cell r="H54">
            <v>0.15</v>
          </cell>
        </row>
        <row r="55">
          <cell r="C55" t="str">
            <v>Do but for Foundn. Footing F2</v>
          </cell>
          <cell r="D55">
            <v>4</v>
          </cell>
          <cell r="E55">
            <v>1.8</v>
          </cell>
          <cell r="F55">
            <v>7.2</v>
          </cell>
          <cell r="G55">
            <v>1.8</v>
          </cell>
          <cell r="H55">
            <v>0.15</v>
          </cell>
        </row>
        <row r="56">
          <cell r="C56" t="str">
            <v>Do but for Foundn. Footing F3</v>
          </cell>
          <cell r="D56">
            <v>3</v>
          </cell>
          <cell r="E56">
            <v>2</v>
          </cell>
          <cell r="F56">
            <v>6</v>
          </cell>
          <cell r="G56">
            <v>2</v>
          </cell>
          <cell r="H56">
            <v>0.15</v>
          </cell>
        </row>
        <row r="57">
          <cell r="C57" t="str">
            <v>Do but for Foundn. Footing F4</v>
          </cell>
          <cell r="D57">
            <v>4</v>
          </cell>
          <cell r="E57">
            <v>2.2000000000000002</v>
          </cell>
          <cell r="F57">
            <v>8.8000000000000007</v>
          </cell>
          <cell r="G57">
            <v>2.2000000000000002</v>
          </cell>
          <cell r="H57">
            <v>0.15</v>
          </cell>
        </row>
        <row r="58">
          <cell r="C58" t="str">
            <v>Do but for Foundn. Footing F5</v>
          </cell>
          <cell r="D58">
            <v>4</v>
          </cell>
          <cell r="E58">
            <v>2.5</v>
          </cell>
          <cell r="F58">
            <v>10</v>
          </cell>
          <cell r="G58">
            <v>2.5</v>
          </cell>
          <cell r="H58">
            <v>0.15</v>
          </cell>
        </row>
        <row r="59">
          <cell r="C59" t="str">
            <v>Do but for Foundn. Footing F6</v>
          </cell>
          <cell r="D59">
            <v>5</v>
          </cell>
          <cell r="E59">
            <v>2.8</v>
          </cell>
          <cell r="F59">
            <v>14</v>
          </cell>
          <cell r="G59">
            <v>2.8</v>
          </cell>
          <cell r="H59">
            <v>0.15</v>
          </cell>
        </row>
        <row r="60">
          <cell r="C60" t="str">
            <v>Do but for Foundn. Footing CF1</v>
          </cell>
          <cell r="D60">
            <v>1</v>
          </cell>
          <cell r="E60">
            <v>2.95</v>
          </cell>
          <cell r="F60">
            <v>2.95</v>
          </cell>
          <cell r="G60">
            <v>2.95</v>
          </cell>
          <cell r="H60">
            <v>0.15</v>
          </cell>
        </row>
        <row r="61">
          <cell r="C61" t="str">
            <v>Do but for Foundn. Footing CF2</v>
          </cell>
          <cell r="D61">
            <v>1</v>
          </cell>
          <cell r="E61">
            <v>3</v>
          </cell>
          <cell r="F61">
            <v>3</v>
          </cell>
          <cell r="G61">
            <v>3</v>
          </cell>
          <cell r="H61">
            <v>0.15</v>
          </cell>
        </row>
        <row r="62">
          <cell r="C62" t="str">
            <v xml:space="preserve">Floor of Rooms </v>
          </cell>
        </row>
        <row r="63">
          <cell r="C63" t="str">
            <v xml:space="preserve">Do but for Cold chain Room </v>
          </cell>
          <cell r="D63">
            <v>1</v>
          </cell>
          <cell r="E63">
            <v>6.85</v>
          </cell>
          <cell r="F63">
            <v>6.85</v>
          </cell>
          <cell r="G63">
            <v>4.3499999999999996</v>
          </cell>
          <cell r="H63">
            <v>0.15</v>
          </cell>
          <cell r="I63">
            <v>4.47</v>
          </cell>
        </row>
        <row r="64">
          <cell r="C64" t="str">
            <v xml:space="preserve">Do but for staircase Room </v>
          </cell>
          <cell r="D64">
            <v>1</v>
          </cell>
          <cell r="E64">
            <v>3.55</v>
          </cell>
          <cell r="F64">
            <v>3.55</v>
          </cell>
          <cell r="G64">
            <v>4.5225</v>
          </cell>
          <cell r="H64">
            <v>0.15</v>
          </cell>
          <cell r="I64">
            <v>2.41</v>
          </cell>
        </row>
        <row r="65">
          <cell r="C65" t="str">
            <v>Do but for Programm Suppervisor Room</v>
          </cell>
          <cell r="D65">
            <v>1</v>
          </cell>
          <cell r="E65">
            <v>4.2249999999999996</v>
          </cell>
          <cell r="F65">
            <v>4.2300000000000004</v>
          </cell>
          <cell r="G65">
            <v>3.3</v>
          </cell>
          <cell r="H65">
            <v>0.15</v>
          </cell>
          <cell r="I65">
            <v>2.09</v>
          </cell>
        </row>
        <row r="66">
          <cell r="C66" t="str">
            <v xml:space="preserve">Do but for Laboratory Room </v>
          </cell>
          <cell r="D66">
            <v>1</v>
          </cell>
          <cell r="F66">
            <v>0</v>
          </cell>
          <cell r="H66">
            <v>0.15</v>
          </cell>
          <cell r="I66">
            <v>0</v>
          </cell>
        </row>
        <row r="67">
          <cell r="C67" t="str">
            <v xml:space="preserve">Do but for General Toilet Room  </v>
          </cell>
          <cell r="D67">
            <v>1</v>
          </cell>
          <cell r="E67">
            <v>4.2300000000000004</v>
          </cell>
          <cell r="F67">
            <v>4.2300000000000004</v>
          </cell>
          <cell r="G67">
            <v>3.3</v>
          </cell>
          <cell r="H67">
            <v>0.15</v>
          </cell>
          <cell r="I67">
            <v>2.09</v>
          </cell>
        </row>
        <row r="68">
          <cell r="C68" t="str">
            <v xml:space="preserve">Do but for small staircase Room </v>
          </cell>
          <cell r="D68">
            <v>1</v>
          </cell>
          <cell r="E68">
            <v>4.25</v>
          </cell>
          <cell r="F68">
            <v>4.25</v>
          </cell>
          <cell r="G68">
            <v>2.65</v>
          </cell>
          <cell r="H68">
            <v>0.15</v>
          </cell>
          <cell r="I68">
            <v>1.69</v>
          </cell>
        </row>
        <row r="69">
          <cell r="C69" t="str">
            <v>Do but for  Store 1</v>
          </cell>
          <cell r="D69">
            <v>6</v>
          </cell>
          <cell r="E69">
            <v>5.55</v>
          </cell>
          <cell r="F69">
            <v>33.299999999999997</v>
          </cell>
          <cell r="G69">
            <v>3.3</v>
          </cell>
          <cell r="H69">
            <v>0.15</v>
          </cell>
          <cell r="I69">
            <v>16.48</v>
          </cell>
        </row>
        <row r="70">
          <cell r="C70" t="str">
            <v>Do but for Corridor</v>
          </cell>
          <cell r="D70">
            <v>1</v>
          </cell>
          <cell r="E70">
            <v>2.65</v>
          </cell>
          <cell r="F70">
            <v>2.65</v>
          </cell>
          <cell r="G70">
            <v>1.05</v>
          </cell>
          <cell r="H70">
            <v>0.15</v>
          </cell>
          <cell r="I70">
            <v>0.42</v>
          </cell>
        </row>
        <row r="71">
          <cell r="B71">
            <v>1.5</v>
          </cell>
          <cell r="E71" t="str">
            <v xml:space="preserve">Grand Total Sand Filing </v>
          </cell>
          <cell r="I71">
            <v>29.65</v>
          </cell>
          <cell r="J71" t="str">
            <v>cu.m.</v>
          </cell>
        </row>
        <row r="72">
          <cell r="B72">
            <v>2</v>
          </cell>
          <cell r="C72" t="str">
            <v>MASONRY  WORK</v>
          </cell>
        </row>
        <row r="73">
          <cell r="C73" t="str">
            <v>Providing &amp; laying boulder stone soling in foundation &amp; floor including voids filling with sand all complete as per instruction of the site engineer.</v>
          </cell>
          <cell r="J73" t="str">
            <v>cu.m.</v>
          </cell>
        </row>
        <row r="74">
          <cell r="C74" t="str">
            <v>For column</v>
          </cell>
        </row>
        <row r="75">
          <cell r="C75" t="str">
            <v xml:space="preserve">Do but for Foundn. Footing F1 </v>
          </cell>
          <cell r="D75">
            <v>1</v>
          </cell>
          <cell r="E75">
            <v>1.5</v>
          </cell>
          <cell r="F75">
            <v>1.5</v>
          </cell>
          <cell r="G75">
            <v>1.5</v>
          </cell>
          <cell r="H75">
            <v>0.15</v>
          </cell>
          <cell r="I75">
            <v>0.34</v>
          </cell>
        </row>
        <row r="76">
          <cell r="C76" t="str">
            <v>Do but for Foundn. Footing F2</v>
          </cell>
          <cell r="D76">
            <v>4</v>
          </cell>
          <cell r="E76">
            <v>1.8</v>
          </cell>
          <cell r="F76">
            <v>7.2</v>
          </cell>
          <cell r="G76">
            <v>1.8</v>
          </cell>
          <cell r="H76">
            <v>0.15</v>
          </cell>
          <cell r="I76">
            <v>1.94</v>
          </cell>
        </row>
        <row r="77">
          <cell r="C77" t="str">
            <v>Do but for Foundn. Footing F3</v>
          </cell>
          <cell r="D77">
            <v>3</v>
          </cell>
          <cell r="E77">
            <v>2</v>
          </cell>
          <cell r="F77">
            <v>6</v>
          </cell>
          <cell r="G77">
            <v>2</v>
          </cell>
          <cell r="H77">
            <v>0.15</v>
          </cell>
          <cell r="I77">
            <v>1.8</v>
          </cell>
        </row>
        <row r="78">
          <cell r="C78" t="str">
            <v>Do but for Foundn. Footing F4</v>
          </cell>
          <cell r="D78">
            <v>4</v>
          </cell>
          <cell r="E78">
            <v>2.2000000000000002</v>
          </cell>
          <cell r="F78">
            <v>8.8000000000000007</v>
          </cell>
          <cell r="G78">
            <v>2.2000000000000002</v>
          </cell>
          <cell r="H78">
            <v>0.15</v>
          </cell>
          <cell r="I78">
            <v>2.9</v>
          </cell>
        </row>
        <row r="79">
          <cell r="C79" t="str">
            <v>Do but for Foundn. Footing F5</v>
          </cell>
          <cell r="D79">
            <v>4</v>
          </cell>
          <cell r="E79">
            <v>2.5</v>
          </cell>
          <cell r="F79">
            <v>10</v>
          </cell>
          <cell r="G79">
            <v>2.5</v>
          </cell>
          <cell r="H79">
            <v>0.15</v>
          </cell>
          <cell r="I79">
            <v>3.75</v>
          </cell>
        </row>
        <row r="80">
          <cell r="C80" t="str">
            <v>Do but for Foundn. Footing F6</v>
          </cell>
          <cell r="D80">
            <v>5</v>
          </cell>
          <cell r="E80">
            <v>2.8</v>
          </cell>
          <cell r="F80">
            <v>14</v>
          </cell>
          <cell r="G80">
            <v>2.8</v>
          </cell>
          <cell r="H80">
            <v>0.15</v>
          </cell>
          <cell r="I80">
            <v>5.88</v>
          </cell>
        </row>
        <row r="81">
          <cell r="C81" t="str">
            <v>Do but for Foundn. Footing CF1</v>
          </cell>
          <cell r="D81">
            <v>1</v>
          </cell>
          <cell r="E81">
            <v>2.95</v>
          </cell>
          <cell r="F81">
            <v>2.95</v>
          </cell>
          <cell r="G81">
            <v>2.95</v>
          </cell>
          <cell r="H81">
            <v>0.15</v>
          </cell>
          <cell r="I81">
            <v>1.31</v>
          </cell>
        </row>
        <row r="82">
          <cell r="C82" t="str">
            <v>Do but for Foundn. Footing CF2</v>
          </cell>
          <cell r="D82">
            <v>1</v>
          </cell>
          <cell r="E82">
            <v>3</v>
          </cell>
          <cell r="F82">
            <v>3</v>
          </cell>
          <cell r="G82">
            <v>3</v>
          </cell>
          <cell r="H82">
            <v>0.15</v>
          </cell>
          <cell r="I82">
            <v>1.35</v>
          </cell>
        </row>
        <row r="83">
          <cell r="C83" t="str">
            <v>For wall</v>
          </cell>
        </row>
        <row r="84">
          <cell r="C84" t="str">
            <v>Do but for  on Gr.1-1 betn.A-A;D-D</v>
          </cell>
          <cell r="D84">
            <v>1</v>
          </cell>
          <cell r="E84">
            <v>6.4249999999999998</v>
          </cell>
          <cell r="F84">
            <v>6.43</v>
          </cell>
          <cell r="G84">
            <v>0.35</v>
          </cell>
          <cell r="H84">
            <v>0.15</v>
          </cell>
          <cell r="I84">
            <v>0.34</v>
          </cell>
        </row>
        <row r="85">
          <cell r="C85" t="str">
            <v>Do but for  on Gr.2-2 betn.A-A;D-D</v>
          </cell>
          <cell r="D85">
            <v>1</v>
          </cell>
          <cell r="E85">
            <v>5.5750000000000002</v>
          </cell>
          <cell r="F85">
            <v>5.58</v>
          </cell>
          <cell r="G85">
            <v>0.35</v>
          </cell>
          <cell r="H85">
            <v>0.15</v>
          </cell>
          <cell r="I85">
            <v>0.28999999999999998</v>
          </cell>
        </row>
        <row r="86">
          <cell r="C86" t="str">
            <v>Do but for  on Gr. 3-3 betn.A-A;D-D</v>
          </cell>
          <cell r="D86">
            <v>1</v>
          </cell>
          <cell r="E86">
            <v>5.4250000000000007</v>
          </cell>
          <cell r="F86">
            <v>5.43</v>
          </cell>
          <cell r="G86">
            <v>0.35</v>
          </cell>
          <cell r="H86">
            <v>0.15</v>
          </cell>
          <cell r="I86">
            <v>0.28999999999999998</v>
          </cell>
        </row>
        <row r="87">
          <cell r="C87" t="str">
            <v>Do but for  on Gr. 4-4 betn.A-A;D-D</v>
          </cell>
          <cell r="D87">
            <v>1</v>
          </cell>
          <cell r="E87">
            <v>5.0750000000000002</v>
          </cell>
          <cell r="F87">
            <v>5.08</v>
          </cell>
          <cell r="G87">
            <v>0.35</v>
          </cell>
          <cell r="H87">
            <v>0.15</v>
          </cell>
          <cell r="I87">
            <v>0.27</v>
          </cell>
        </row>
        <row r="88">
          <cell r="C88" t="str">
            <v>Do but for  on Gr. 5-5 betn.A-A;D-D</v>
          </cell>
          <cell r="D88">
            <v>1</v>
          </cell>
          <cell r="E88">
            <v>5.0750000000000002</v>
          </cell>
          <cell r="F88">
            <v>5.08</v>
          </cell>
          <cell r="G88">
            <v>0.35</v>
          </cell>
          <cell r="H88">
            <v>0.15</v>
          </cell>
          <cell r="I88">
            <v>0.27</v>
          </cell>
        </row>
        <row r="89">
          <cell r="C89" t="str">
            <v>Do but for  on Gr. 6-6 betn.A-A;D-D</v>
          </cell>
          <cell r="D89">
            <v>1</v>
          </cell>
          <cell r="E89">
            <v>5.0750000000000002</v>
          </cell>
          <cell r="F89">
            <v>5.08</v>
          </cell>
          <cell r="G89">
            <v>0.35</v>
          </cell>
          <cell r="H89">
            <v>0.15</v>
          </cell>
          <cell r="I89">
            <v>0.27</v>
          </cell>
        </row>
        <row r="90">
          <cell r="C90" t="str">
            <v>Do but for  on Gr.7-7  betn.A-A;D-D</v>
          </cell>
          <cell r="D90">
            <v>1</v>
          </cell>
          <cell r="E90">
            <v>5.375</v>
          </cell>
          <cell r="F90">
            <v>5.38</v>
          </cell>
          <cell r="G90">
            <v>0.35</v>
          </cell>
          <cell r="H90">
            <v>0.15</v>
          </cell>
          <cell r="I90">
            <v>0.28000000000000003</v>
          </cell>
        </row>
        <row r="91">
          <cell r="C91" t="str">
            <v>Do but for  on Gr. 8-8  betn.A-A;C-C</v>
          </cell>
          <cell r="D91">
            <v>1</v>
          </cell>
          <cell r="E91">
            <v>2.2250000000000001</v>
          </cell>
          <cell r="F91">
            <v>2.23</v>
          </cell>
          <cell r="G91">
            <v>0.35</v>
          </cell>
          <cell r="H91">
            <v>0.15</v>
          </cell>
          <cell r="I91">
            <v>0.12</v>
          </cell>
        </row>
        <row r="92">
          <cell r="C92" t="str">
            <v>Do but for  on Gr. A-A betn.1-1;8-8</v>
          </cell>
          <cell r="D92">
            <v>1</v>
          </cell>
          <cell r="E92">
            <v>14</v>
          </cell>
          <cell r="F92">
            <v>14</v>
          </cell>
          <cell r="G92">
            <v>0.35</v>
          </cell>
          <cell r="H92">
            <v>0.15</v>
          </cell>
          <cell r="I92">
            <v>0.74</v>
          </cell>
        </row>
        <row r="93">
          <cell r="C93" t="str">
            <v>Do but for  on Gr. B-B betn.1-1;8-8</v>
          </cell>
          <cell r="D93">
            <v>1</v>
          </cell>
          <cell r="E93">
            <v>5.5499999999999972</v>
          </cell>
          <cell r="F93">
            <v>5.55</v>
          </cell>
          <cell r="G93">
            <v>0.35</v>
          </cell>
          <cell r="H93">
            <v>0.15</v>
          </cell>
          <cell r="I93">
            <v>0.28999999999999998</v>
          </cell>
        </row>
        <row r="94">
          <cell r="C94" t="str">
            <v>Do but for  on Gr. C-C betn.1-1;8-8</v>
          </cell>
          <cell r="D94">
            <v>1</v>
          </cell>
          <cell r="E94">
            <v>0.99999999999999989</v>
          </cell>
          <cell r="F94">
            <v>1</v>
          </cell>
          <cell r="G94">
            <v>0.35</v>
          </cell>
          <cell r="H94">
            <v>0.15</v>
          </cell>
          <cell r="I94">
            <v>0.05</v>
          </cell>
        </row>
        <row r="95">
          <cell r="C95" t="str">
            <v>Do but for  on Gr. D-D betn.1-1;7-7</v>
          </cell>
          <cell r="D95">
            <v>1</v>
          </cell>
          <cell r="E95">
            <v>7.1999999999999975</v>
          </cell>
          <cell r="F95">
            <v>7.2</v>
          </cell>
          <cell r="G95">
            <v>0.35</v>
          </cell>
          <cell r="H95">
            <v>0.15</v>
          </cell>
          <cell r="I95">
            <v>0.38</v>
          </cell>
        </row>
        <row r="96">
          <cell r="C96" t="str">
            <v>For Floor of Room</v>
          </cell>
        </row>
        <row r="97">
          <cell r="C97" t="str">
            <v xml:space="preserve">Do but for Cold chain Room </v>
          </cell>
          <cell r="D97">
            <v>1</v>
          </cell>
          <cell r="E97">
            <v>6.85</v>
          </cell>
          <cell r="F97">
            <v>6.85</v>
          </cell>
          <cell r="G97">
            <v>4.3499999999999996</v>
          </cell>
          <cell r="H97">
            <v>0.15</v>
          </cell>
          <cell r="I97">
            <v>4.47</v>
          </cell>
        </row>
        <row r="98">
          <cell r="C98" t="str">
            <v xml:space="preserve">Do but for staircase Room </v>
          </cell>
          <cell r="D98">
            <v>1</v>
          </cell>
          <cell r="E98">
            <v>3.55</v>
          </cell>
          <cell r="F98">
            <v>3.55</v>
          </cell>
          <cell r="G98">
            <v>4.5225</v>
          </cell>
          <cell r="H98">
            <v>0.15</v>
          </cell>
          <cell r="I98">
            <v>2.41</v>
          </cell>
        </row>
        <row r="99">
          <cell r="C99" t="str">
            <v>Do but for Programm Suppervisor Room</v>
          </cell>
          <cell r="D99">
            <v>1</v>
          </cell>
          <cell r="E99">
            <v>4.2249999999999996</v>
          </cell>
          <cell r="F99">
            <v>4.2300000000000004</v>
          </cell>
          <cell r="G99">
            <v>3.3</v>
          </cell>
          <cell r="H99">
            <v>0.15</v>
          </cell>
          <cell r="I99">
            <v>2.09</v>
          </cell>
        </row>
        <row r="100">
          <cell r="C100" t="str">
            <v xml:space="preserve">Do but for General Toilet Room  </v>
          </cell>
          <cell r="D100">
            <v>1</v>
          </cell>
          <cell r="E100">
            <v>4.2300000000000004</v>
          </cell>
          <cell r="F100">
            <v>4.2300000000000004</v>
          </cell>
          <cell r="G100">
            <v>3.3</v>
          </cell>
          <cell r="H100">
            <v>0.15</v>
          </cell>
          <cell r="I100">
            <v>2.09</v>
          </cell>
        </row>
        <row r="101">
          <cell r="C101" t="str">
            <v xml:space="preserve">Do but for small staircase Room </v>
          </cell>
          <cell r="D101">
            <v>1</v>
          </cell>
          <cell r="E101">
            <v>4.25</v>
          </cell>
          <cell r="F101">
            <v>4.25</v>
          </cell>
          <cell r="G101">
            <v>2.65</v>
          </cell>
          <cell r="H101">
            <v>0.15</v>
          </cell>
          <cell r="I101">
            <v>1.69</v>
          </cell>
        </row>
        <row r="102">
          <cell r="C102" t="str">
            <v>Do but for  Store 1</v>
          </cell>
          <cell r="D102">
            <v>2</v>
          </cell>
          <cell r="E102">
            <v>5.55</v>
          </cell>
          <cell r="F102">
            <v>11.1</v>
          </cell>
          <cell r="G102">
            <v>3.3</v>
          </cell>
          <cell r="H102">
            <v>0.15</v>
          </cell>
          <cell r="I102">
            <v>5.49</v>
          </cell>
        </row>
        <row r="103">
          <cell r="C103" t="str">
            <v>Do but for Corridor</v>
          </cell>
          <cell r="D103">
            <v>1</v>
          </cell>
          <cell r="E103">
            <v>2.65</v>
          </cell>
          <cell r="F103">
            <v>2.65</v>
          </cell>
          <cell r="G103">
            <v>1.05</v>
          </cell>
          <cell r="H103">
            <v>0.15</v>
          </cell>
          <cell r="I103">
            <v>0.42</v>
          </cell>
        </row>
        <row r="104">
          <cell r="C104" t="str">
            <v>Do but for Appron</v>
          </cell>
          <cell r="D104">
            <v>1</v>
          </cell>
          <cell r="E104">
            <v>70.05</v>
          </cell>
          <cell r="F104">
            <v>70.05</v>
          </cell>
          <cell r="G104">
            <v>1.2</v>
          </cell>
          <cell r="H104">
            <v>0.15</v>
          </cell>
          <cell r="I104">
            <v>12.61</v>
          </cell>
        </row>
        <row r="105">
          <cell r="B105">
            <v>2.1</v>
          </cell>
          <cell r="E105" t="str">
            <v xml:space="preserve">Grand Total stone Soling </v>
          </cell>
          <cell r="I105">
            <v>54.129999999999995</v>
          </cell>
          <cell r="J105" t="str">
            <v>cu.m.</v>
          </cell>
        </row>
        <row r="106">
          <cell r="C106" t="str">
            <v xml:space="preserve">Good quality local chimney made  Brickwork in 1:6 C/S mortar up to ground floor in perfect line level finishe including wetting the bricks, racking the joints and curing the work for at least 7 days all complete. </v>
          </cell>
          <cell r="J106" t="str">
            <v>cu.m.</v>
          </cell>
        </row>
        <row r="107">
          <cell r="C107" t="str">
            <v>For Toe wall below GL</v>
          </cell>
        </row>
        <row r="108">
          <cell r="C108" t="str">
            <v xml:space="preserve">Dobut for 1st. footing </v>
          </cell>
        </row>
        <row r="109">
          <cell r="C109" t="str">
            <v>Do but for  on Gr.1-1 betn.A-A;D-D</v>
          </cell>
          <cell r="D109">
            <v>1</v>
          </cell>
          <cell r="E109">
            <v>6.4249999999999998</v>
          </cell>
          <cell r="F109">
            <v>6.43</v>
          </cell>
          <cell r="G109">
            <v>0.3</v>
          </cell>
          <cell r="H109">
            <v>0.55000000000000004</v>
          </cell>
          <cell r="I109">
            <v>1.06</v>
          </cell>
        </row>
        <row r="110">
          <cell r="C110" t="str">
            <v>Do but for  on Gr.2-2 betn.A-A;D-D</v>
          </cell>
          <cell r="D110">
            <v>1</v>
          </cell>
          <cell r="E110">
            <v>5.5750000000000002</v>
          </cell>
          <cell r="F110">
            <v>5.58</v>
          </cell>
          <cell r="G110">
            <v>0.3</v>
          </cell>
          <cell r="H110">
            <v>0.55000000000000004</v>
          </cell>
          <cell r="I110">
            <v>0.92</v>
          </cell>
        </row>
        <row r="111">
          <cell r="C111" t="str">
            <v>Do but for  on Gr. 3-3 betn.A-A;D-D</v>
          </cell>
          <cell r="D111">
            <v>1</v>
          </cell>
          <cell r="E111">
            <v>5.4250000000000007</v>
          </cell>
          <cell r="F111">
            <v>5.43</v>
          </cell>
          <cell r="G111">
            <v>0.3</v>
          </cell>
          <cell r="H111">
            <v>0.55000000000000004</v>
          </cell>
          <cell r="I111">
            <v>0.9</v>
          </cell>
        </row>
        <row r="112">
          <cell r="C112" t="str">
            <v>Do but for  on Gr. 4-4 betn.A-A;D-D</v>
          </cell>
          <cell r="D112">
            <v>1</v>
          </cell>
          <cell r="E112">
            <v>5.0750000000000002</v>
          </cell>
          <cell r="F112">
            <v>5.08</v>
          </cell>
          <cell r="G112">
            <v>0.3</v>
          </cell>
          <cell r="H112">
            <v>0.55000000000000004</v>
          </cell>
          <cell r="I112">
            <v>0.84</v>
          </cell>
        </row>
        <row r="113">
          <cell r="C113" t="str">
            <v>Do but for  on Gr. 5-5 betn.A-A;D-D</v>
          </cell>
          <cell r="D113">
            <v>1</v>
          </cell>
          <cell r="E113">
            <v>5.0750000000000002</v>
          </cell>
          <cell r="F113">
            <v>5.08</v>
          </cell>
          <cell r="G113">
            <v>0.3</v>
          </cell>
          <cell r="H113">
            <v>0.55000000000000004</v>
          </cell>
          <cell r="I113">
            <v>0.84</v>
          </cell>
        </row>
        <row r="114">
          <cell r="C114" t="str">
            <v>Do but for  on Gr. 6-6 betn.A-A;D-D</v>
          </cell>
          <cell r="D114">
            <v>1</v>
          </cell>
          <cell r="E114">
            <v>5.0750000000000002</v>
          </cell>
          <cell r="F114">
            <v>5.08</v>
          </cell>
          <cell r="G114">
            <v>0.3</v>
          </cell>
          <cell r="H114">
            <v>0.55000000000000004</v>
          </cell>
          <cell r="I114">
            <v>0.84</v>
          </cell>
        </row>
        <row r="115">
          <cell r="C115" t="str">
            <v>Do but for  on Gr.7-7  betn.A-A;D-D</v>
          </cell>
          <cell r="D115">
            <v>1</v>
          </cell>
          <cell r="E115">
            <v>5.375</v>
          </cell>
          <cell r="F115">
            <v>5.38</v>
          </cell>
          <cell r="G115">
            <v>0.3</v>
          </cell>
          <cell r="H115">
            <v>0.55000000000000004</v>
          </cell>
          <cell r="I115">
            <v>0.89</v>
          </cell>
        </row>
        <row r="116">
          <cell r="C116" t="str">
            <v>Do but for  on Gr. 8-8  betn.A-A;C-C</v>
          </cell>
          <cell r="D116">
            <v>1</v>
          </cell>
          <cell r="E116">
            <v>2.2250000000000001</v>
          </cell>
          <cell r="F116">
            <v>2.23</v>
          </cell>
          <cell r="G116">
            <v>0.3</v>
          </cell>
          <cell r="H116">
            <v>0.55000000000000004</v>
          </cell>
          <cell r="I116">
            <v>0.37</v>
          </cell>
        </row>
        <row r="117">
          <cell r="C117" t="str">
            <v>Do but for  on Gr. A-A betn.1-1;8-8</v>
          </cell>
          <cell r="D117">
            <v>1</v>
          </cell>
          <cell r="E117">
            <v>14</v>
          </cell>
          <cell r="F117">
            <v>14</v>
          </cell>
          <cell r="G117">
            <v>0.3</v>
          </cell>
          <cell r="H117">
            <v>0.55000000000000004</v>
          </cell>
          <cell r="I117">
            <v>2.31</v>
          </cell>
        </row>
        <row r="118">
          <cell r="C118" t="str">
            <v>Do but for  on Gr. B-B betn.1-1;8-8</v>
          </cell>
          <cell r="D118">
            <v>1</v>
          </cell>
          <cell r="E118">
            <v>5.5499999999999972</v>
          </cell>
          <cell r="F118">
            <v>5.55</v>
          </cell>
          <cell r="G118">
            <v>0.3</v>
          </cell>
          <cell r="H118">
            <v>0.55000000000000004</v>
          </cell>
          <cell r="I118">
            <v>0.92</v>
          </cell>
        </row>
        <row r="119">
          <cell r="C119" t="str">
            <v>Do but for  on Gr. C-C betn.1-1;8-8</v>
          </cell>
          <cell r="D119">
            <v>1</v>
          </cell>
          <cell r="E119">
            <v>0.99999999999999989</v>
          </cell>
          <cell r="F119">
            <v>1</v>
          </cell>
          <cell r="G119">
            <v>0.3</v>
          </cell>
          <cell r="H119">
            <v>0.55000000000000004</v>
          </cell>
          <cell r="I119">
            <v>0.17</v>
          </cell>
        </row>
        <row r="120">
          <cell r="C120" t="str">
            <v>Do but for  on Gr. D-D betn.1-1;7-7</v>
          </cell>
          <cell r="D120">
            <v>1</v>
          </cell>
          <cell r="E120">
            <v>7.1999999999999975</v>
          </cell>
          <cell r="F120">
            <v>7.2</v>
          </cell>
          <cell r="G120">
            <v>0.3</v>
          </cell>
          <cell r="H120">
            <v>0.55000000000000004</v>
          </cell>
          <cell r="I120">
            <v>1.19</v>
          </cell>
        </row>
        <row r="121">
          <cell r="F121">
            <v>68.039999999999992</v>
          </cell>
        </row>
        <row r="122">
          <cell r="B122">
            <v>2.2000000000000002</v>
          </cell>
          <cell r="E122" t="str">
            <v xml:space="preserve"> Total 1:6 c/s Brick wall</v>
          </cell>
          <cell r="I122">
            <v>11.249999999999998</v>
          </cell>
          <cell r="J122" t="str">
            <v>cu.m.</v>
          </cell>
        </row>
        <row r="123">
          <cell r="C123" t="str">
            <v>Providing &amp; laying first class good quality local chimney made  Brickwork in 1:4 C/S mortar up to ground floor in perfect line level finishe including wetting the bricks, racking the joints and curing the work for at least 7 days as per specification, dra</v>
          </cell>
          <cell r="J123" t="str">
            <v>cu.m.</v>
          </cell>
        </row>
        <row r="124">
          <cell r="C124" t="str">
            <v xml:space="preserve">For Ground Floor </v>
          </cell>
        </row>
        <row r="125">
          <cell r="C125" t="str">
            <v>Do but for  on Gr.1-1 betn.A-A;D-D</v>
          </cell>
          <cell r="D125">
            <v>1</v>
          </cell>
          <cell r="E125">
            <v>9.6750000000000007</v>
          </cell>
          <cell r="F125">
            <v>9.68</v>
          </cell>
          <cell r="G125">
            <v>0.23</v>
          </cell>
          <cell r="H125">
            <v>3.15</v>
          </cell>
          <cell r="I125">
            <v>7.01</v>
          </cell>
        </row>
        <row r="126">
          <cell r="C126" t="str">
            <v>Do but for  on Gr.2-2 betn.A-A;D-D</v>
          </cell>
          <cell r="D126">
            <v>1</v>
          </cell>
          <cell r="E126">
            <v>5.5</v>
          </cell>
          <cell r="F126">
            <v>5.5</v>
          </cell>
          <cell r="G126">
            <v>0.23</v>
          </cell>
          <cell r="H126">
            <v>3.15</v>
          </cell>
          <cell r="I126">
            <v>3.98</v>
          </cell>
        </row>
        <row r="127">
          <cell r="C127" t="str">
            <v>Do but for  on Gr. 3-3 betn.A-A;B-B</v>
          </cell>
          <cell r="D127">
            <v>1</v>
          </cell>
          <cell r="E127">
            <v>4.1750000000000007</v>
          </cell>
          <cell r="F127">
            <v>4.18</v>
          </cell>
          <cell r="G127">
            <v>0.23</v>
          </cell>
          <cell r="H127">
            <v>3.15</v>
          </cell>
          <cell r="I127">
            <v>3.03</v>
          </cell>
        </row>
        <row r="128">
          <cell r="C128" t="str">
            <v>Do but for  on Gr. 3-3 betn.B-B;D-D</v>
          </cell>
          <cell r="D128">
            <v>1</v>
          </cell>
          <cell r="E128">
            <v>4.2249999999999988</v>
          </cell>
          <cell r="F128">
            <v>4.2300000000000004</v>
          </cell>
          <cell r="G128">
            <v>0.23</v>
          </cell>
          <cell r="H128">
            <v>3.15</v>
          </cell>
          <cell r="I128">
            <v>3.06</v>
          </cell>
        </row>
        <row r="129">
          <cell r="C129" t="str">
            <v>Do but for  on Gr. 4-4 betn.A-A;D-D</v>
          </cell>
          <cell r="D129">
            <v>1</v>
          </cell>
          <cell r="E129">
            <v>8.2250000000000014</v>
          </cell>
          <cell r="F129">
            <v>8.23</v>
          </cell>
          <cell r="G129">
            <v>0.23</v>
          </cell>
          <cell r="H129">
            <v>3.15</v>
          </cell>
          <cell r="I129">
            <v>5.96</v>
          </cell>
        </row>
        <row r="130">
          <cell r="C130" t="str">
            <v>Do but for  on Gr. 5-5 betn.A-A;B-B</v>
          </cell>
          <cell r="D130">
            <v>1</v>
          </cell>
          <cell r="E130">
            <v>4.1750000000000007</v>
          </cell>
          <cell r="F130">
            <v>4.18</v>
          </cell>
          <cell r="G130">
            <v>0.23</v>
          </cell>
          <cell r="H130">
            <v>3.15</v>
          </cell>
          <cell r="I130">
            <v>3.03</v>
          </cell>
        </row>
        <row r="131">
          <cell r="C131" t="str">
            <v>Do but for  on Gr. betn.A-A;D-D&amp; 5-5;6-6</v>
          </cell>
          <cell r="D131">
            <v>1</v>
          </cell>
          <cell r="E131">
            <v>4.5250000000000004</v>
          </cell>
          <cell r="F131">
            <v>4.53</v>
          </cell>
          <cell r="G131">
            <v>0.23</v>
          </cell>
          <cell r="H131">
            <v>3.15</v>
          </cell>
          <cell r="I131">
            <v>3.28</v>
          </cell>
        </row>
        <row r="132">
          <cell r="C132" t="str">
            <v>Do but for  on Gr.7-7  betn.A-A;B-B</v>
          </cell>
          <cell r="D132">
            <v>1</v>
          </cell>
          <cell r="E132">
            <v>4.1750000000000007</v>
          </cell>
          <cell r="F132">
            <v>4.18</v>
          </cell>
          <cell r="G132">
            <v>0.23</v>
          </cell>
          <cell r="H132">
            <v>3.15</v>
          </cell>
          <cell r="I132">
            <v>3.03</v>
          </cell>
        </row>
        <row r="133">
          <cell r="C133" t="str">
            <v>Do but for  on Gr. 8-8  betn.A-A;C-C</v>
          </cell>
          <cell r="D133">
            <v>1</v>
          </cell>
          <cell r="E133">
            <v>5.375</v>
          </cell>
          <cell r="F133">
            <v>5.38</v>
          </cell>
          <cell r="G133">
            <v>0.23</v>
          </cell>
          <cell r="H133">
            <v>3.15</v>
          </cell>
          <cell r="I133">
            <v>3.9</v>
          </cell>
        </row>
        <row r="135">
          <cell r="C135" t="str">
            <v>Do but for  on Gr. A-A betn.1-1;8-8</v>
          </cell>
          <cell r="D135">
            <v>1</v>
          </cell>
          <cell r="E135">
            <v>21.5</v>
          </cell>
          <cell r="F135">
            <v>21.5</v>
          </cell>
          <cell r="G135">
            <v>0.23</v>
          </cell>
          <cell r="H135">
            <v>3.15</v>
          </cell>
          <cell r="I135">
            <v>15.58</v>
          </cell>
        </row>
        <row r="136">
          <cell r="C136" t="str">
            <v>Do but for  on Gr. B-B betn.1-1;8-8</v>
          </cell>
          <cell r="D136">
            <v>1</v>
          </cell>
          <cell r="E136">
            <v>14.574999999999999</v>
          </cell>
          <cell r="F136">
            <v>14.58</v>
          </cell>
          <cell r="G136">
            <v>0.23</v>
          </cell>
          <cell r="H136">
            <v>3.15</v>
          </cell>
          <cell r="I136">
            <v>10.56</v>
          </cell>
        </row>
        <row r="137">
          <cell r="C137" t="str">
            <v>Do but for  on Gr. C-C betn.1-1;8-8</v>
          </cell>
          <cell r="D137">
            <v>1</v>
          </cell>
          <cell r="E137">
            <v>16.499999999999996</v>
          </cell>
          <cell r="F137">
            <v>16.5</v>
          </cell>
          <cell r="G137">
            <v>0.23</v>
          </cell>
          <cell r="H137">
            <v>3.15</v>
          </cell>
          <cell r="I137">
            <v>11.95</v>
          </cell>
        </row>
        <row r="138">
          <cell r="C138" t="str">
            <v>Do but for  on Gr. D-D betn.1-1;7-7</v>
          </cell>
          <cell r="D138">
            <v>1</v>
          </cell>
          <cell r="E138">
            <v>19.199999999999996</v>
          </cell>
          <cell r="F138">
            <v>19.2</v>
          </cell>
          <cell r="G138">
            <v>0.23</v>
          </cell>
          <cell r="H138">
            <v>3.15</v>
          </cell>
          <cell r="I138">
            <v>13.91</v>
          </cell>
        </row>
        <row r="139">
          <cell r="C139" t="str">
            <v xml:space="preserve">Do but for Toilet Partition </v>
          </cell>
          <cell r="D139">
            <v>8</v>
          </cell>
          <cell r="E139">
            <v>1.2</v>
          </cell>
          <cell r="F139">
            <v>9.6</v>
          </cell>
          <cell r="G139">
            <v>0.125</v>
          </cell>
          <cell r="H139">
            <v>2.1</v>
          </cell>
          <cell r="I139">
            <v>2.52</v>
          </cell>
        </row>
        <row r="140">
          <cell r="C140" t="str">
            <v xml:space="preserve">Deduction For Opening </v>
          </cell>
          <cell r="F140">
            <v>131.47</v>
          </cell>
        </row>
        <row r="141">
          <cell r="C141" t="str">
            <v>Do but for  PD</v>
          </cell>
          <cell r="D141">
            <v>2</v>
          </cell>
          <cell r="E141">
            <v>1.2</v>
          </cell>
          <cell r="F141">
            <v>2.4</v>
          </cell>
          <cell r="G141">
            <v>0.23</v>
          </cell>
          <cell r="H141">
            <v>2.75</v>
          </cell>
          <cell r="I141">
            <v>-1.52</v>
          </cell>
        </row>
        <row r="142">
          <cell r="C142" t="str">
            <v>Do but for  FD'</v>
          </cell>
          <cell r="D142">
            <v>0</v>
          </cell>
          <cell r="E142">
            <v>1.2</v>
          </cell>
          <cell r="F142">
            <v>0</v>
          </cell>
          <cell r="G142">
            <v>0.23</v>
          </cell>
          <cell r="H142">
            <v>2.75</v>
          </cell>
          <cell r="I142">
            <v>0</v>
          </cell>
        </row>
        <row r="143">
          <cell r="C143" t="str">
            <v>Do but for  PD1</v>
          </cell>
          <cell r="D143">
            <v>1</v>
          </cell>
          <cell r="E143">
            <v>1</v>
          </cell>
          <cell r="F143">
            <v>1</v>
          </cell>
          <cell r="G143">
            <v>0.23</v>
          </cell>
          <cell r="H143">
            <v>2.75</v>
          </cell>
          <cell r="I143">
            <v>-0.63</v>
          </cell>
        </row>
        <row r="144">
          <cell r="C144" t="str">
            <v>Do but for D1</v>
          </cell>
          <cell r="D144">
            <v>5</v>
          </cell>
          <cell r="E144">
            <v>1</v>
          </cell>
          <cell r="F144">
            <v>5</v>
          </cell>
          <cell r="G144">
            <v>0.23</v>
          </cell>
          <cell r="H144">
            <v>2.75</v>
          </cell>
          <cell r="I144">
            <v>-3.16</v>
          </cell>
        </row>
        <row r="145">
          <cell r="C145" t="str">
            <v>Do but for PD2</v>
          </cell>
          <cell r="D145">
            <v>1</v>
          </cell>
          <cell r="E145">
            <v>0.75</v>
          </cell>
          <cell r="F145">
            <v>0.75</v>
          </cell>
          <cell r="G145">
            <v>0.23</v>
          </cell>
          <cell r="H145">
            <v>2.75</v>
          </cell>
          <cell r="I145">
            <v>-0.47</v>
          </cell>
        </row>
        <row r="146">
          <cell r="C146" t="str">
            <v>Do but for W</v>
          </cell>
          <cell r="D146">
            <v>8</v>
          </cell>
          <cell r="E146">
            <v>1.8</v>
          </cell>
          <cell r="F146">
            <v>14.4</v>
          </cell>
          <cell r="G146">
            <v>0.23</v>
          </cell>
          <cell r="H146">
            <v>1.8</v>
          </cell>
          <cell r="I146">
            <v>-5.96</v>
          </cell>
        </row>
        <row r="147">
          <cell r="C147" t="str">
            <v>Do but for W1</v>
          </cell>
          <cell r="D147">
            <v>1</v>
          </cell>
          <cell r="E147">
            <v>1.1000000000000001</v>
          </cell>
          <cell r="F147">
            <v>1.1000000000000001</v>
          </cell>
          <cell r="G147">
            <v>0.23</v>
          </cell>
          <cell r="H147">
            <v>1.8</v>
          </cell>
          <cell r="I147">
            <v>-0.46</v>
          </cell>
        </row>
        <row r="148">
          <cell r="C148" t="str">
            <v>Do but for W2</v>
          </cell>
          <cell r="D148">
            <v>4</v>
          </cell>
          <cell r="E148">
            <v>0.75</v>
          </cell>
          <cell r="F148">
            <v>3</v>
          </cell>
          <cell r="G148">
            <v>0.23</v>
          </cell>
          <cell r="H148">
            <v>1.8</v>
          </cell>
          <cell r="I148">
            <v>-1.24</v>
          </cell>
        </row>
        <row r="149">
          <cell r="C149" t="str">
            <v>Do but for SW1</v>
          </cell>
          <cell r="D149">
            <v>1</v>
          </cell>
          <cell r="E149">
            <v>0.75</v>
          </cell>
          <cell r="F149">
            <v>0.75</v>
          </cell>
          <cell r="G149">
            <v>0.23</v>
          </cell>
          <cell r="H149">
            <v>1.8</v>
          </cell>
          <cell r="I149">
            <v>-0.31</v>
          </cell>
        </row>
        <row r="150">
          <cell r="C150" t="str">
            <v>Do but for SW2</v>
          </cell>
          <cell r="D150">
            <v>1</v>
          </cell>
          <cell r="E150">
            <v>1.2</v>
          </cell>
          <cell r="F150">
            <v>1.2</v>
          </cell>
          <cell r="G150">
            <v>0.23</v>
          </cell>
          <cell r="H150">
            <v>1.8</v>
          </cell>
          <cell r="I150">
            <v>-0.5</v>
          </cell>
        </row>
        <row r="151">
          <cell r="C151" t="str">
            <v>Do but for V</v>
          </cell>
          <cell r="D151">
            <v>1</v>
          </cell>
          <cell r="E151">
            <v>1.37</v>
          </cell>
          <cell r="F151">
            <v>1.37</v>
          </cell>
          <cell r="G151">
            <v>0.23</v>
          </cell>
          <cell r="H151">
            <v>0.68</v>
          </cell>
          <cell r="I151">
            <v>-0.21</v>
          </cell>
        </row>
        <row r="152">
          <cell r="C152" t="str">
            <v>Do but for V1</v>
          </cell>
          <cell r="D152">
            <v>1</v>
          </cell>
          <cell r="E152">
            <v>1.1000000000000001</v>
          </cell>
          <cell r="F152">
            <v>1.1000000000000001</v>
          </cell>
          <cell r="G152">
            <v>0.23</v>
          </cell>
          <cell r="H152">
            <v>0.68</v>
          </cell>
          <cell r="I152">
            <v>-0.17</v>
          </cell>
        </row>
        <row r="153">
          <cell r="C153" t="str">
            <v>Do but for FV1</v>
          </cell>
          <cell r="D153">
            <v>1</v>
          </cell>
          <cell r="E153">
            <v>1.1000000000000001</v>
          </cell>
          <cell r="F153">
            <v>1.1000000000000001</v>
          </cell>
          <cell r="G153">
            <v>0.23</v>
          </cell>
          <cell r="H153">
            <v>0.68</v>
          </cell>
          <cell r="I153">
            <v>-0.17</v>
          </cell>
        </row>
        <row r="154">
          <cell r="B154">
            <v>2.2999999999999998</v>
          </cell>
          <cell r="E154" t="str">
            <v>Grand Total 1:4 c/s Brick wall</v>
          </cell>
          <cell r="I154">
            <v>76.000000000000028</v>
          </cell>
          <cell r="J154" t="str">
            <v>cu.m.</v>
          </cell>
        </row>
        <row r="155">
          <cell r="C155" t="str">
            <v>Providing &amp; laying first class good quality local chimney made  Brickwork in 1:4 C/S mortar in superstructure above ground floor in perfect line level finish including wetting the bricks, racking the joints and curing the work for at least 7 days as per s</v>
          </cell>
          <cell r="J155" t="str">
            <v>cu.m.</v>
          </cell>
        </row>
        <row r="156">
          <cell r="C156" t="str">
            <v xml:space="preserve">For First Floor </v>
          </cell>
        </row>
        <row r="157">
          <cell r="C157" t="str">
            <v>Do but for  on Gr.1-1 betn.A-A;D-D</v>
          </cell>
          <cell r="D157">
            <v>1</v>
          </cell>
          <cell r="E157">
            <v>9.6750000000000007</v>
          </cell>
          <cell r="F157">
            <v>9.68</v>
          </cell>
          <cell r="G157">
            <v>0.23</v>
          </cell>
          <cell r="H157">
            <v>3.15</v>
          </cell>
          <cell r="I157">
            <v>7.01</v>
          </cell>
        </row>
        <row r="158">
          <cell r="C158" t="str">
            <v>Do but for  on Gr.2-2 betn.A-A;D-D</v>
          </cell>
          <cell r="D158">
            <v>1</v>
          </cell>
          <cell r="E158">
            <v>8.2250000000000014</v>
          </cell>
          <cell r="F158">
            <v>8.23</v>
          </cell>
          <cell r="G158">
            <v>0.23</v>
          </cell>
          <cell r="H158">
            <v>3.15</v>
          </cell>
          <cell r="I158">
            <v>5.96</v>
          </cell>
        </row>
        <row r="159">
          <cell r="C159" t="str">
            <v>Do but for  on Gr. 3-3 betn.A-A;B-B</v>
          </cell>
          <cell r="D159">
            <v>1</v>
          </cell>
          <cell r="E159">
            <v>8.2250000000000014</v>
          </cell>
          <cell r="F159">
            <v>8.23</v>
          </cell>
          <cell r="G159">
            <v>0.23</v>
          </cell>
          <cell r="H159">
            <v>3.15</v>
          </cell>
          <cell r="I159">
            <v>5.96</v>
          </cell>
        </row>
        <row r="160">
          <cell r="C160" t="str">
            <v>Do but for  on Gr. 4-4 betn.A-A;D-D</v>
          </cell>
          <cell r="D160">
            <v>1</v>
          </cell>
          <cell r="E160">
            <v>8.2250000000000014</v>
          </cell>
          <cell r="F160">
            <v>8.23</v>
          </cell>
          <cell r="G160">
            <v>0.23</v>
          </cell>
          <cell r="H160">
            <v>3.15</v>
          </cell>
          <cell r="I160">
            <v>5.96</v>
          </cell>
        </row>
        <row r="161">
          <cell r="C161" t="str">
            <v>Do but for  on Gr. 5-5 betn.A-A;B-B</v>
          </cell>
          <cell r="D161">
            <v>1</v>
          </cell>
          <cell r="E161">
            <v>8.2250000000000014</v>
          </cell>
          <cell r="F161">
            <v>8.23</v>
          </cell>
          <cell r="G161">
            <v>0.23</v>
          </cell>
          <cell r="H161">
            <v>3.15</v>
          </cell>
          <cell r="I161">
            <v>5.96</v>
          </cell>
        </row>
        <row r="162">
          <cell r="C162" t="str">
            <v>Do but for  on Gr. 6-6 betn.A-A;B-B</v>
          </cell>
          <cell r="D162">
            <v>1</v>
          </cell>
          <cell r="E162">
            <v>4.1750000000000007</v>
          </cell>
          <cell r="F162">
            <v>4.18</v>
          </cell>
          <cell r="G162">
            <v>0.23</v>
          </cell>
          <cell r="H162">
            <v>3.15</v>
          </cell>
          <cell r="I162">
            <v>3.03</v>
          </cell>
        </row>
        <row r="163">
          <cell r="C163" t="str">
            <v>Do but for  on Gr.7-7  betn.A-A;B-B</v>
          </cell>
          <cell r="D163">
            <v>1</v>
          </cell>
          <cell r="E163">
            <v>10.375</v>
          </cell>
          <cell r="F163">
            <v>10.38</v>
          </cell>
          <cell r="G163">
            <v>0.23</v>
          </cell>
          <cell r="H163">
            <v>3.15</v>
          </cell>
          <cell r="I163">
            <v>7.52</v>
          </cell>
        </row>
        <row r="164">
          <cell r="C164" t="str">
            <v>Do but for  on Gr. 8-8  betn.A-A;C-C</v>
          </cell>
          <cell r="D164">
            <v>1</v>
          </cell>
          <cell r="E164">
            <v>5.375</v>
          </cell>
          <cell r="F164">
            <v>5.38</v>
          </cell>
          <cell r="G164">
            <v>0.23</v>
          </cell>
          <cell r="H164">
            <v>3.15</v>
          </cell>
          <cell r="I164">
            <v>3.9</v>
          </cell>
        </row>
        <row r="166">
          <cell r="C166" t="str">
            <v>Do but for  on Gr. A-A betn.1-1;8-8</v>
          </cell>
          <cell r="D166">
            <v>1</v>
          </cell>
          <cell r="E166">
            <v>21.5</v>
          </cell>
          <cell r="F166">
            <v>21.5</v>
          </cell>
          <cell r="G166">
            <v>0.23</v>
          </cell>
          <cell r="H166">
            <v>3.15</v>
          </cell>
          <cell r="I166">
            <v>15.58</v>
          </cell>
        </row>
        <row r="167">
          <cell r="C167" t="str">
            <v>Do but for  on Gr. B-B betn.1-1;8-8</v>
          </cell>
          <cell r="D167">
            <v>1</v>
          </cell>
          <cell r="E167">
            <v>12.45</v>
          </cell>
          <cell r="F167">
            <v>12.45</v>
          </cell>
          <cell r="G167">
            <v>0.23</v>
          </cell>
          <cell r="H167">
            <v>3.15</v>
          </cell>
          <cell r="I167">
            <v>9.02</v>
          </cell>
        </row>
        <row r="168">
          <cell r="C168" t="str">
            <v>Do but for  on Gr. C-C betn.1-1;8-8</v>
          </cell>
          <cell r="D168">
            <v>1</v>
          </cell>
          <cell r="E168">
            <v>23.599999999999998</v>
          </cell>
          <cell r="F168">
            <v>23.6</v>
          </cell>
          <cell r="G168">
            <v>0.23</v>
          </cell>
          <cell r="H168">
            <v>3.15</v>
          </cell>
          <cell r="I168">
            <v>17.100000000000001</v>
          </cell>
        </row>
        <row r="169">
          <cell r="C169" t="str">
            <v>Do but for  on Gr. D-D betn.1-1;7-7</v>
          </cell>
          <cell r="D169">
            <v>1</v>
          </cell>
          <cell r="E169">
            <v>19.199999999999996</v>
          </cell>
          <cell r="F169">
            <v>19.2</v>
          </cell>
          <cell r="G169">
            <v>0.23</v>
          </cell>
          <cell r="H169">
            <v>3.15</v>
          </cell>
          <cell r="I169">
            <v>13.91</v>
          </cell>
        </row>
        <row r="170">
          <cell r="C170" t="str">
            <v xml:space="preserve">Do but for Toilet Partition </v>
          </cell>
          <cell r="D170">
            <v>8</v>
          </cell>
          <cell r="E170">
            <v>1.2</v>
          </cell>
          <cell r="F170">
            <v>9.6</v>
          </cell>
          <cell r="G170">
            <v>0.125</v>
          </cell>
          <cell r="H170">
            <v>2.1</v>
          </cell>
          <cell r="I170">
            <v>2.52</v>
          </cell>
        </row>
        <row r="171">
          <cell r="C171" t="str">
            <v xml:space="preserve">Deduction For Opening </v>
          </cell>
          <cell r="F171">
            <v>148.89000000000001</v>
          </cell>
        </row>
        <row r="172">
          <cell r="C172" t="str">
            <v>Do but for  PD</v>
          </cell>
          <cell r="D172">
            <v>0</v>
          </cell>
          <cell r="E172">
            <v>1.2</v>
          </cell>
          <cell r="F172">
            <v>0</v>
          </cell>
          <cell r="G172">
            <v>0.23</v>
          </cell>
          <cell r="H172">
            <v>2.75</v>
          </cell>
          <cell r="I172">
            <v>0</v>
          </cell>
        </row>
        <row r="173">
          <cell r="C173" t="str">
            <v>Do but for  FD'</v>
          </cell>
          <cell r="D173">
            <v>0</v>
          </cell>
          <cell r="E173">
            <v>1.2</v>
          </cell>
          <cell r="F173">
            <v>0</v>
          </cell>
          <cell r="G173">
            <v>0.23</v>
          </cell>
          <cell r="H173">
            <v>2.75</v>
          </cell>
          <cell r="I173">
            <v>0</v>
          </cell>
        </row>
        <row r="174">
          <cell r="C174" t="str">
            <v>Do but for  PD1</v>
          </cell>
          <cell r="D174">
            <v>0</v>
          </cell>
          <cell r="E174">
            <v>1</v>
          </cell>
          <cell r="F174">
            <v>0</v>
          </cell>
          <cell r="G174">
            <v>0.23</v>
          </cell>
          <cell r="H174">
            <v>2.75</v>
          </cell>
          <cell r="I174">
            <v>0</v>
          </cell>
        </row>
        <row r="175">
          <cell r="C175" t="str">
            <v>Do but for D1</v>
          </cell>
          <cell r="D175">
            <v>12</v>
          </cell>
          <cell r="E175">
            <v>1</v>
          </cell>
          <cell r="F175">
            <v>12</v>
          </cell>
          <cell r="G175">
            <v>0.23</v>
          </cell>
          <cell r="H175">
            <v>2.75</v>
          </cell>
          <cell r="I175">
            <v>-7.59</v>
          </cell>
        </row>
        <row r="176">
          <cell r="C176" t="str">
            <v>Do but for PD2</v>
          </cell>
          <cell r="D176">
            <v>0</v>
          </cell>
          <cell r="E176">
            <v>0.75</v>
          </cell>
          <cell r="F176">
            <v>0</v>
          </cell>
          <cell r="G176">
            <v>0.23</v>
          </cell>
          <cell r="H176">
            <v>2.75</v>
          </cell>
          <cell r="I176">
            <v>0</v>
          </cell>
        </row>
        <row r="177">
          <cell r="C177" t="str">
            <v>Do but for W</v>
          </cell>
          <cell r="D177">
            <v>11</v>
          </cell>
          <cell r="E177">
            <v>1.8</v>
          </cell>
          <cell r="F177">
            <v>19.8</v>
          </cell>
          <cell r="G177">
            <v>0.23</v>
          </cell>
          <cell r="H177">
            <v>1.8</v>
          </cell>
          <cell r="I177">
            <v>-8.1999999999999993</v>
          </cell>
        </row>
        <row r="178">
          <cell r="C178" t="str">
            <v>Do but for W1</v>
          </cell>
          <cell r="D178">
            <v>3</v>
          </cell>
          <cell r="E178">
            <v>1.1000000000000001</v>
          </cell>
          <cell r="F178">
            <v>3.3</v>
          </cell>
          <cell r="G178">
            <v>0.23</v>
          </cell>
          <cell r="H178">
            <v>1.8</v>
          </cell>
          <cell r="I178">
            <v>-1.37</v>
          </cell>
        </row>
        <row r="179">
          <cell r="C179" t="str">
            <v>Do but for W2</v>
          </cell>
          <cell r="D179">
            <v>0</v>
          </cell>
          <cell r="E179">
            <v>0.75</v>
          </cell>
          <cell r="F179">
            <v>0</v>
          </cell>
          <cell r="G179">
            <v>0.23</v>
          </cell>
          <cell r="H179">
            <v>1.8</v>
          </cell>
          <cell r="I179">
            <v>0</v>
          </cell>
        </row>
        <row r="180">
          <cell r="C180" t="str">
            <v>Do but for SW1</v>
          </cell>
          <cell r="D180">
            <v>2</v>
          </cell>
          <cell r="E180">
            <v>0.75</v>
          </cell>
          <cell r="F180">
            <v>1.5</v>
          </cell>
          <cell r="G180">
            <v>0.23</v>
          </cell>
          <cell r="H180">
            <v>1.8</v>
          </cell>
          <cell r="I180">
            <v>-0.62</v>
          </cell>
        </row>
        <row r="181">
          <cell r="C181" t="str">
            <v>Do but for SW2</v>
          </cell>
          <cell r="D181">
            <v>1</v>
          </cell>
          <cell r="E181">
            <v>1.2</v>
          </cell>
          <cell r="F181">
            <v>1.2</v>
          </cell>
          <cell r="G181">
            <v>0.23</v>
          </cell>
          <cell r="H181">
            <v>1.8</v>
          </cell>
          <cell r="I181">
            <v>-0.5</v>
          </cell>
        </row>
        <row r="182">
          <cell r="C182" t="str">
            <v>Do but for V</v>
          </cell>
          <cell r="D182">
            <v>1</v>
          </cell>
          <cell r="E182">
            <v>1.37</v>
          </cell>
          <cell r="F182">
            <v>1.37</v>
          </cell>
          <cell r="G182">
            <v>0.23</v>
          </cell>
          <cell r="H182">
            <v>0.68</v>
          </cell>
          <cell r="I182">
            <v>-0.21</v>
          </cell>
        </row>
        <row r="183">
          <cell r="C183" t="str">
            <v>Do but for V1</v>
          </cell>
          <cell r="D183">
            <v>1</v>
          </cell>
          <cell r="E183">
            <v>1.1000000000000001</v>
          </cell>
          <cell r="F183">
            <v>1.1000000000000001</v>
          </cell>
          <cell r="G183">
            <v>0.23</v>
          </cell>
          <cell r="H183">
            <v>0.68</v>
          </cell>
          <cell r="I183">
            <v>-0.17</v>
          </cell>
        </row>
        <row r="184">
          <cell r="C184" t="str">
            <v>Do but for FV1</v>
          </cell>
          <cell r="D184">
            <v>0</v>
          </cell>
          <cell r="E184">
            <v>1.1000000000000001</v>
          </cell>
          <cell r="F184">
            <v>0</v>
          </cell>
          <cell r="G184">
            <v>0.23</v>
          </cell>
          <cell r="H184">
            <v>0.68</v>
          </cell>
          <cell r="I184">
            <v>0</v>
          </cell>
        </row>
        <row r="185">
          <cell r="C185" t="str">
            <v xml:space="preserve">Do but for parapet wall </v>
          </cell>
          <cell r="D185">
            <v>2</v>
          </cell>
          <cell r="E185">
            <v>4.55</v>
          </cell>
          <cell r="F185">
            <v>9.1</v>
          </cell>
          <cell r="G185">
            <v>0.23</v>
          </cell>
          <cell r="H185">
            <v>0.9</v>
          </cell>
          <cell r="I185">
            <v>1.88</v>
          </cell>
        </row>
        <row r="186">
          <cell r="E186" t="str">
            <v>Total 1:4 c/s Brick wall</v>
          </cell>
          <cell r="I186">
            <v>86.649999999999977</v>
          </cell>
          <cell r="J186" t="str">
            <v>cu.m.</v>
          </cell>
        </row>
        <row r="187">
          <cell r="C187" t="str">
            <v xml:space="preserve">For Second Floor </v>
          </cell>
        </row>
        <row r="188">
          <cell r="C188" t="str">
            <v>Do but for  on Gr.1-1 betn.C-C;D-D</v>
          </cell>
          <cell r="D188">
            <v>1</v>
          </cell>
          <cell r="E188">
            <v>4.3999999999999995</v>
          </cell>
          <cell r="F188">
            <v>4.4000000000000004</v>
          </cell>
          <cell r="G188">
            <v>0.23</v>
          </cell>
          <cell r="H188">
            <v>3.15</v>
          </cell>
          <cell r="I188">
            <v>3.19</v>
          </cell>
        </row>
        <row r="189">
          <cell r="C189" t="str">
            <v>Do but for  on Gr.2-2 betn.C-C;D-D</v>
          </cell>
          <cell r="D189">
            <v>1</v>
          </cell>
          <cell r="E189">
            <v>4.3999999999999995</v>
          </cell>
          <cell r="F189">
            <v>4.4000000000000004</v>
          </cell>
          <cell r="G189">
            <v>0.23</v>
          </cell>
          <cell r="H189">
            <v>3.15</v>
          </cell>
          <cell r="I189">
            <v>3.19</v>
          </cell>
        </row>
        <row r="190">
          <cell r="C190" t="str">
            <v>Do but for  on Gr. 3-3 betn.A-A;D-D</v>
          </cell>
          <cell r="D190">
            <v>1</v>
          </cell>
          <cell r="E190">
            <v>9.6750000000000007</v>
          </cell>
          <cell r="F190">
            <v>9.68</v>
          </cell>
          <cell r="G190">
            <v>0.23</v>
          </cell>
          <cell r="H190">
            <v>3.15</v>
          </cell>
          <cell r="I190">
            <v>7.01</v>
          </cell>
        </row>
        <row r="191">
          <cell r="C191" t="str">
            <v>Do but for  on Gr. 4-4 betn.A-A;D-D</v>
          </cell>
          <cell r="D191">
            <v>1</v>
          </cell>
          <cell r="E191">
            <v>9.6750000000000007</v>
          </cell>
          <cell r="F191">
            <v>9.68</v>
          </cell>
          <cell r="G191">
            <v>0.23</v>
          </cell>
          <cell r="H191">
            <v>3.15</v>
          </cell>
          <cell r="I191">
            <v>7.01</v>
          </cell>
        </row>
        <row r="192">
          <cell r="C192" t="str">
            <v>Do but for  on Gr. 5-5 betn.A-A;B-B</v>
          </cell>
          <cell r="D192">
            <v>1</v>
          </cell>
          <cell r="E192">
            <v>8.2250000000000014</v>
          </cell>
          <cell r="F192">
            <v>8.23</v>
          </cell>
          <cell r="G192">
            <v>0.23</v>
          </cell>
          <cell r="H192">
            <v>3.15</v>
          </cell>
          <cell r="I192">
            <v>5.96</v>
          </cell>
        </row>
        <row r="193">
          <cell r="C193" t="str">
            <v>Do but for  on Gr. 6-6 betn.A-A;B-B</v>
          </cell>
          <cell r="D193">
            <v>1</v>
          </cell>
          <cell r="E193">
            <v>8.2250000000000014</v>
          </cell>
          <cell r="F193">
            <v>8.23</v>
          </cell>
          <cell r="G193">
            <v>0.23</v>
          </cell>
          <cell r="H193">
            <v>3.15</v>
          </cell>
          <cell r="I193">
            <v>5.96</v>
          </cell>
        </row>
        <row r="194">
          <cell r="C194" t="str">
            <v>Do but for  on Gr.7-7  betn.A-A;B-B</v>
          </cell>
          <cell r="D194">
            <v>1</v>
          </cell>
          <cell r="E194">
            <v>9.3249999999999993</v>
          </cell>
          <cell r="F194">
            <v>9.33</v>
          </cell>
          <cell r="G194">
            <v>0.23</v>
          </cell>
          <cell r="H194">
            <v>3.15</v>
          </cell>
          <cell r="I194">
            <v>6.76</v>
          </cell>
        </row>
        <row r="195">
          <cell r="C195" t="str">
            <v>Do but for  on Gr. 8-8  betn.A-A;C-C</v>
          </cell>
          <cell r="D195">
            <v>1</v>
          </cell>
          <cell r="E195">
            <v>5.375</v>
          </cell>
          <cell r="F195">
            <v>5.38</v>
          </cell>
          <cell r="G195">
            <v>0.23</v>
          </cell>
          <cell r="H195">
            <v>3.15</v>
          </cell>
          <cell r="I195">
            <v>3.9</v>
          </cell>
        </row>
        <row r="197">
          <cell r="C197" t="str">
            <v>Do but for  on Gr. A-A betn.3-3;8-8</v>
          </cell>
          <cell r="D197">
            <v>1</v>
          </cell>
          <cell r="E197">
            <v>15.099999999999998</v>
          </cell>
          <cell r="F197">
            <v>15.1</v>
          </cell>
          <cell r="G197">
            <v>0.23</v>
          </cell>
          <cell r="H197">
            <v>3.15</v>
          </cell>
          <cell r="I197">
            <v>10.94</v>
          </cell>
        </row>
        <row r="198">
          <cell r="C198" t="str">
            <v>Do but for  on Gr. B-B betn.3-3;8-8</v>
          </cell>
          <cell r="D198">
            <v>1</v>
          </cell>
          <cell r="E198">
            <v>9.2499999999999964</v>
          </cell>
          <cell r="F198">
            <v>9.25</v>
          </cell>
          <cell r="G198">
            <v>0.23</v>
          </cell>
          <cell r="H198">
            <v>3.15</v>
          </cell>
          <cell r="I198">
            <v>6.7</v>
          </cell>
        </row>
        <row r="199">
          <cell r="C199" t="str">
            <v>Do but for  on Gr. C-C betn.1-1;8-8</v>
          </cell>
          <cell r="D199">
            <v>1</v>
          </cell>
          <cell r="E199">
            <v>20.049999999999997</v>
          </cell>
          <cell r="F199">
            <v>20.05</v>
          </cell>
          <cell r="G199">
            <v>0.23</v>
          </cell>
          <cell r="H199">
            <v>3.15</v>
          </cell>
          <cell r="I199">
            <v>14.53</v>
          </cell>
        </row>
        <row r="200">
          <cell r="C200" t="str">
            <v>Do but for  on Gr. D-D betn.1-1;7-7</v>
          </cell>
          <cell r="D200">
            <v>1</v>
          </cell>
          <cell r="E200">
            <v>19.199999999999996</v>
          </cell>
          <cell r="F200">
            <v>19.2</v>
          </cell>
          <cell r="G200">
            <v>0.23</v>
          </cell>
          <cell r="H200">
            <v>3.15</v>
          </cell>
          <cell r="I200">
            <v>13.91</v>
          </cell>
        </row>
        <row r="201">
          <cell r="C201" t="str">
            <v xml:space="preserve">Do but for Bath Partition </v>
          </cell>
          <cell r="D201">
            <v>1</v>
          </cell>
          <cell r="E201">
            <v>1.2</v>
          </cell>
          <cell r="F201">
            <v>1.2</v>
          </cell>
          <cell r="G201">
            <v>0.125</v>
          </cell>
          <cell r="H201">
            <v>2.1</v>
          </cell>
          <cell r="I201">
            <v>0.32</v>
          </cell>
        </row>
        <row r="202">
          <cell r="C202" t="str">
            <v xml:space="preserve">Do but for parapet wall </v>
          </cell>
          <cell r="D202">
            <v>1</v>
          </cell>
          <cell r="E202">
            <v>15.175000000000001</v>
          </cell>
          <cell r="F202">
            <v>15.18</v>
          </cell>
          <cell r="G202">
            <v>0.125</v>
          </cell>
          <cell r="H202">
            <v>0.9</v>
          </cell>
          <cell r="I202">
            <v>1.71</v>
          </cell>
        </row>
        <row r="203">
          <cell r="C203" t="str">
            <v>Do but for roof parapet wall</v>
          </cell>
          <cell r="D203">
            <v>1</v>
          </cell>
          <cell r="E203">
            <v>71.875000000000014</v>
          </cell>
          <cell r="F203">
            <v>71.88</v>
          </cell>
          <cell r="G203">
            <v>0.125</v>
          </cell>
          <cell r="H203">
            <v>0.9</v>
          </cell>
          <cell r="I203">
            <v>8.09</v>
          </cell>
        </row>
        <row r="204">
          <cell r="C204" t="str">
            <v xml:space="preserve">Deduction For Opening </v>
          </cell>
          <cell r="F204">
            <v>211.19</v>
          </cell>
        </row>
        <row r="205">
          <cell r="C205" t="str">
            <v>Do but for  PD</v>
          </cell>
          <cell r="D205">
            <v>0</v>
          </cell>
          <cell r="E205">
            <v>1.2</v>
          </cell>
          <cell r="F205">
            <v>0</v>
          </cell>
          <cell r="G205">
            <v>0.23</v>
          </cell>
          <cell r="H205">
            <v>2.75</v>
          </cell>
          <cell r="I205">
            <v>0</v>
          </cell>
        </row>
        <row r="206">
          <cell r="C206" t="str">
            <v>Do but for  FD'</v>
          </cell>
          <cell r="D206">
            <v>0</v>
          </cell>
          <cell r="E206">
            <v>1.2</v>
          </cell>
          <cell r="F206">
            <v>0</v>
          </cell>
          <cell r="G206">
            <v>0.23</v>
          </cell>
          <cell r="H206">
            <v>2.75</v>
          </cell>
          <cell r="I206">
            <v>0</v>
          </cell>
        </row>
        <row r="207">
          <cell r="C207" t="str">
            <v>Do but for  PD1</v>
          </cell>
          <cell r="D207">
            <v>4</v>
          </cell>
          <cell r="E207">
            <v>1</v>
          </cell>
          <cell r="F207">
            <v>4</v>
          </cell>
          <cell r="G207">
            <v>0.23</v>
          </cell>
          <cell r="H207">
            <v>2.75</v>
          </cell>
          <cell r="I207">
            <v>-2.5299999999999998</v>
          </cell>
        </row>
        <row r="208">
          <cell r="C208" t="str">
            <v>Do but for D1</v>
          </cell>
          <cell r="D208">
            <v>8</v>
          </cell>
          <cell r="E208">
            <v>1</v>
          </cell>
          <cell r="F208">
            <v>8</v>
          </cell>
          <cell r="G208">
            <v>0.23</v>
          </cell>
          <cell r="H208">
            <v>2.75</v>
          </cell>
          <cell r="I208">
            <v>-5.0599999999999996</v>
          </cell>
        </row>
        <row r="209">
          <cell r="C209" t="str">
            <v>Do but for PD2</v>
          </cell>
          <cell r="D209">
            <v>2</v>
          </cell>
          <cell r="E209">
            <v>0.75</v>
          </cell>
          <cell r="F209">
            <v>1.5</v>
          </cell>
          <cell r="G209">
            <v>0.23</v>
          </cell>
          <cell r="H209">
            <v>2.75</v>
          </cell>
          <cell r="I209">
            <v>-0.95</v>
          </cell>
        </row>
        <row r="210">
          <cell r="C210" t="str">
            <v>Do but for W</v>
          </cell>
          <cell r="D210">
            <v>9</v>
          </cell>
          <cell r="E210">
            <v>1.8</v>
          </cell>
          <cell r="F210">
            <v>16.2</v>
          </cell>
          <cell r="G210">
            <v>0.23</v>
          </cell>
          <cell r="H210">
            <v>1.8</v>
          </cell>
          <cell r="I210">
            <v>-6.71</v>
          </cell>
        </row>
        <row r="211">
          <cell r="C211" t="str">
            <v>Do but for W1</v>
          </cell>
          <cell r="D211">
            <v>1</v>
          </cell>
          <cell r="E211">
            <v>1.1000000000000001</v>
          </cell>
          <cell r="F211">
            <v>1.1000000000000001</v>
          </cell>
          <cell r="G211">
            <v>0.23</v>
          </cell>
          <cell r="H211">
            <v>1.8</v>
          </cell>
          <cell r="I211">
            <v>-0.46</v>
          </cell>
        </row>
        <row r="212">
          <cell r="C212" t="str">
            <v>Do but for W2</v>
          </cell>
          <cell r="D212">
            <v>1</v>
          </cell>
          <cell r="E212">
            <v>0.75</v>
          </cell>
          <cell r="F212">
            <v>0.75</v>
          </cell>
          <cell r="G212">
            <v>0.23</v>
          </cell>
          <cell r="H212">
            <v>1.8</v>
          </cell>
          <cell r="I212">
            <v>-0.31</v>
          </cell>
        </row>
        <row r="213">
          <cell r="C213" t="str">
            <v>Do but for SW1</v>
          </cell>
          <cell r="D213">
            <v>1</v>
          </cell>
          <cell r="E213">
            <v>0.75</v>
          </cell>
          <cell r="F213">
            <v>0.75</v>
          </cell>
          <cell r="G213">
            <v>0.23</v>
          </cell>
          <cell r="H213">
            <v>1.8</v>
          </cell>
          <cell r="I213">
            <v>-0.31</v>
          </cell>
        </row>
        <row r="214">
          <cell r="C214" t="str">
            <v>Do but for SW2</v>
          </cell>
          <cell r="D214">
            <v>1</v>
          </cell>
          <cell r="E214">
            <v>1.2</v>
          </cell>
          <cell r="F214">
            <v>1.2</v>
          </cell>
          <cell r="G214">
            <v>0.23</v>
          </cell>
          <cell r="H214">
            <v>1.8</v>
          </cell>
          <cell r="I214">
            <v>-0.5</v>
          </cell>
        </row>
        <row r="215">
          <cell r="C215" t="str">
            <v>Do but for V</v>
          </cell>
          <cell r="D215">
            <v>0</v>
          </cell>
          <cell r="E215">
            <v>1.37</v>
          </cell>
          <cell r="F215">
            <v>0</v>
          </cell>
          <cell r="G215">
            <v>0.23</v>
          </cell>
          <cell r="H215">
            <v>0.68</v>
          </cell>
          <cell r="I215">
            <v>0</v>
          </cell>
        </row>
        <row r="216">
          <cell r="C216" t="str">
            <v>Do but for V1</v>
          </cell>
          <cell r="D216">
            <v>1</v>
          </cell>
          <cell r="E216">
            <v>1.1000000000000001</v>
          </cell>
          <cell r="F216">
            <v>1.1000000000000001</v>
          </cell>
          <cell r="G216">
            <v>0.23</v>
          </cell>
          <cell r="H216">
            <v>0.68</v>
          </cell>
          <cell r="I216">
            <v>-0.17</v>
          </cell>
        </row>
        <row r="217">
          <cell r="C217" t="str">
            <v>Do but for FV1</v>
          </cell>
          <cell r="D217">
            <v>0</v>
          </cell>
          <cell r="E217">
            <v>1.1000000000000001</v>
          </cell>
          <cell r="F217">
            <v>0</v>
          </cell>
          <cell r="G217">
            <v>0.23</v>
          </cell>
          <cell r="H217">
            <v>0.68</v>
          </cell>
          <cell r="I217">
            <v>0</v>
          </cell>
        </row>
        <row r="218">
          <cell r="E218" t="str">
            <v>Total 1:4 c/s Brick wall</v>
          </cell>
          <cell r="I218">
            <v>82.179999999999978</v>
          </cell>
          <cell r="J218" t="str">
            <v>cu.m.</v>
          </cell>
        </row>
        <row r="219">
          <cell r="B219">
            <v>2.4</v>
          </cell>
          <cell r="E219" t="str">
            <v>Grand Total 1:4 c/s Brick wall</v>
          </cell>
          <cell r="I219">
            <v>168.82999999999996</v>
          </cell>
          <cell r="J219" t="str">
            <v>cu.m.</v>
          </cell>
        </row>
        <row r="220">
          <cell r="B220">
            <v>3</v>
          </cell>
          <cell r="C220" t="str">
            <v>CEMENT CONCRETE WORKS</v>
          </cell>
        </row>
        <row r="221">
          <cell r="C221" t="str">
            <v xml:space="preserve">Providing, laying, compacting and curing  plain cement concrete M10 (1:3:6) in foundation with cement, sand and stone ballast 20mm gauge finishing to approved level, lines and dimensions all complete as per drawings, specifications and instruction of the </v>
          </cell>
          <cell r="J221" t="str">
            <v>cu.m.</v>
          </cell>
        </row>
        <row r="222">
          <cell r="C222" t="str">
            <v xml:space="preserve">Do but for Foundn. Footing F1 </v>
          </cell>
          <cell r="D222">
            <v>1</v>
          </cell>
          <cell r="E222">
            <v>1.5</v>
          </cell>
          <cell r="F222">
            <v>1.5</v>
          </cell>
          <cell r="G222">
            <v>1.5</v>
          </cell>
          <cell r="H222">
            <v>7.4999999999999997E-2</v>
          </cell>
          <cell r="I222">
            <v>0.17</v>
          </cell>
        </row>
        <row r="223">
          <cell r="C223" t="str">
            <v>Do but for Foundn. Footing F2</v>
          </cell>
          <cell r="D223">
            <v>4</v>
          </cell>
          <cell r="E223">
            <v>1.8</v>
          </cell>
          <cell r="F223">
            <v>7.2</v>
          </cell>
          <cell r="G223">
            <v>1.8</v>
          </cell>
          <cell r="H223">
            <v>7.4999999999999997E-2</v>
          </cell>
          <cell r="I223">
            <v>0.97</v>
          </cell>
        </row>
        <row r="224">
          <cell r="C224" t="str">
            <v>Do but for Foundn. Footing F3</v>
          </cell>
          <cell r="D224">
            <v>3</v>
          </cell>
          <cell r="E224">
            <v>2</v>
          </cell>
          <cell r="F224">
            <v>6</v>
          </cell>
          <cell r="G224">
            <v>2</v>
          </cell>
          <cell r="H224">
            <v>7.4999999999999997E-2</v>
          </cell>
          <cell r="I224">
            <v>0.9</v>
          </cell>
        </row>
        <row r="225">
          <cell r="C225" t="str">
            <v>Do but for Foundn. Footing F4</v>
          </cell>
          <cell r="D225">
            <v>4</v>
          </cell>
          <cell r="E225">
            <v>2.2000000000000002</v>
          </cell>
          <cell r="F225">
            <v>8.8000000000000007</v>
          </cell>
          <cell r="G225">
            <v>2.2000000000000002</v>
          </cell>
          <cell r="H225">
            <v>7.4999999999999997E-2</v>
          </cell>
          <cell r="I225">
            <v>1.45</v>
          </cell>
        </row>
        <row r="226">
          <cell r="C226" t="str">
            <v>Do but for Foundn. Footing F5</v>
          </cell>
          <cell r="D226">
            <v>4</v>
          </cell>
          <cell r="E226">
            <v>2.5</v>
          </cell>
          <cell r="F226">
            <v>10</v>
          </cell>
          <cell r="G226">
            <v>2.5</v>
          </cell>
          <cell r="H226">
            <v>7.4999999999999997E-2</v>
          </cell>
          <cell r="I226">
            <v>1.88</v>
          </cell>
        </row>
        <row r="227">
          <cell r="C227" t="str">
            <v>Do but for Foundn. Footing F6</v>
          </cell>
          <cell r="D227">
            <v>5</v>
          </cell>
          <cell r="E227">
            <v>2.8</v>
          </cell>
          <cell r="F227">
            <v>14</v>
          </cell>
          <cell r="G227">
            <v>2.8</v>
          </cell>
          <cell r="H227">
            <v>7.4999999999999997E-2</v>
          </cell>
          <cell r="I227">
            <v>2.94</v>
          </cell>
        </row>
        <row r="228">
          <cell r="C228" t="str">
            <v>Do but for Foundn. Footing CF1</v>
          </cell>
          <cell r="D228">
            <v>1</v>
          </cell>
          <cell r="E228">
            <v>2.95</v>
          </cell>
          <cell r="F228">
            <v>2.95</v>
          </cell>
          <cell r="G228">
            <v>2.95</v>
          </cell>
          <cell r="H228">
            <v>7.4999999999999997E-2</v>
          </cell>
          <cell r="I228">
            <v>0.65</v>
          </cell>
        </row>
        <row r="229">
          <cell r="C229" t="str">
            <v>Do but for Foundn. Footing CF2</v>
          </cell>
          <cell r="D229">
            <v>1</v>
          </cell>
          <cell r="E229">
            <v>3</v>
          </cell>
          <cell r="F229">
            <v>3</v>
          </cell>
          <cell r="G229">
            <v>3</v>
          </cell>
          <cell r="H229">
            <v>7.4999999999999997E-2</v>
          </cell>
          <cell r="I229">
            <v>0.68</v>
          </cell>
        </row>
        <row r="230">
          <cell r="C230" t="str">
            <v>Do but for  on Gr.1-1 betn.A-A;D-D</v>
          </cell>
          <cell r="D230">
            <v>1</v>
          </cell>
          <cell r="E230">
            <v>6.4249999999999998</v>
          </cell>
          <cell r="F230">
            <v>6.43</v>
          </cell>
          <cell r="G230">
            <v>0.35</v>
          </cell>
          <cell r="H230">
            <v>7.4999999999999997E-2</v>
          </cell>
          <cell r="I230">
            <v>0.17</v>
          </cell>
        </row>
        <row r="231">
          <cell r="C231" t="str">
            <v>Do but for  on Gr.2-2 betn.A-A;D-D</v>
          </cell>
          <cell r="D231">
            <v>1</v>
          </cell>
          <cell r="E231">
            <v>5.5750000000000002</v>
          </cell>
          <cell r="F231">
            <v>5.58</v>
          </cell>
          <cell r="G231">
            <v>0.35</v>
          </cell>
          <cell r="H231">
            <v>7.4999999999999997E-2</v>
          </cell>
          <cell r="I231">
            <v>0.15</v>
          </cell>
        </row>
        <row r="232">
          <cell r="C232" t="str">
            <v>Do but for  on Gr. 3-3 betn.A-A;D-D</v>
          </cell>
          <cell r="D232">
            <v>1</v>
          </cell>
          <cell r="E232">
            <v>5.4250000000000007</v>
          </cell>
          <cell r="F232">
            <v>5.43</v>
          </cell>
          <cell r="G232">
            <v>0.35</v>
          </cell>
          <cell r="H232">
            <v>7.4999999999999997E-2</v>
          </cell>
          <cell r="I232">
            <v>0.14000000000000001</v>
          </cell>
        </row>
        <row r="233">
          <cell r="C233" t="str">
            <v>Do but for  on Gr. 4-4 betn.A-A;D-D</v>
          </cell>
          <cell r="D233">
            <v>1</v>
          </cell>
          <cell r="E233">
            <v>5.0750000000000002</v>
          </cell>
          <cell r="F233">
            <v>5.08</v>
          </cell>
          <cell r="G233">
            <v>0.35</v>
          </cell>
          <cell r="H233">
            <v>7.4999999999999997E-2</v>
          </cell>
          <cell r="I233">
            <v>0.13</v>
          </cell>
        </row>
        <row r="234">
          <cell r="C234" t="str">
            <v>Do but for  on Gr. 5-5 betn.A-A;D-D</v>
          </cell>
          <cell r="D234">
            <v>1</v>
          </cell>
          <cell r="E234">
            <v>5.0750000000000002</v>
          </cell>
          <cell r="F234">
            <v>5.08</v>
          </cell>
          <cell r="G234">
            <v>0.35</v>
          </cell>
          <cell r="H234">
            <v>7.4999999999999997E-2</v>
          </cell>
          <cell r="I234">
            <v>0.13</v>
          </cell>
        </row>
        <row r="235">
          <cell r="C235" t="str">
            <v>Do but for  on Gr. 6-6 betn.A-A;D-D</v>
          </cell>
          <cell r="D235">
            <v>1</v>
          </cell>
          <cell r="E235">
            <v>5.0750000000000002</v>
          </cell>
          <cell r="F235">
            <v>5.08</v>
          </cell>
          <cell r="G235">
            <v>0.35</v>
          </cell>
          <cell r="H235">
            <v>7.4999999999999997E-2</v>
          </cell>
          <cell r="I235">
            <v>0.13</v>
          </cell>
        </row>
        <row r="236">
          <cell r="C236" t="str">
            <v>Do but for  on Gr.7-7  betn.A-A;D-D</v>
          </cell>
          <cell r="D236">
            <v>1</v>
          </cell>
          <cell r="E236">
            <v>5.375</v>
          </cell>
          <cell r="F236">
            <v>5.38</v>
          </cell>
          <cell r="G236">
            <v>0.35</v>
          </cell>
          <cell r="H236">
            <v>7.4999999999999997E-2</v>
          </cell>
          <cell r="I236">
            <v>0.14000000000000001</v>
          </cell>
        </row>
        <row r="237">
          <cell r="C237" t="str">
            <v>Do but for  on Gr. 8-8  betn.A-A;C-C</v>
          </cell>
          <cell r="D237">
            <v>1</v>
          </cell>
          <cell r="E237">
            <v>2.2250000000000001</v>
          </cell>
          <cell r="F237">
            <v>2.23</v>
          </cell>
          <cell r="G237">
            <v>0.35</v>
          </cell>
          <cell r="H237">
            <v>7.4999999999999997E-2</v>
          </cell>
          <cell r="I237">
            <v>0.06</v>
          </cell>
        </row>
        <row r="238">
          <cell r="C238" t="str">
            <v>Do but for  on Gr. A-A betn.1-1;8-8</v>
          </cell>
          <cell r="D238">
            <v>1</v>
          </cell>
          <cell r="E238">
            <v>14</v>
          </cell>
          <cell r="F238">
            <v>14</v>
          </cell>
          <cell r="G238">
            <v>0.35</v>
          </cell>
          <cell r="H238">
            <v>7.4999999999999997E-2</v>
          </cell>
          <cell r="I238">
            <v>0.37</v>
          </cell>
        </row>
        <row r="239">
          <cell r="C239" t="str">
            <v>Do but for  on Gr. B-B betn.1-1;8-8</v>
          </cell>
          <cell r="D239">
            <v>1</v>
          </cell>
          <cell r="E239">
            <v>5.5499999999999972</v>
          </cell>
          <cell r="F239">
            <v>5.55</v>
          </cell>
          <cell r="G239">
            <v>0.35</v>
          </cell>
          <cell r="H239">
            <v>7.4999999999999997E-2</v>
          </cell>
          <cell r="I239">
            <v>0.15</v>
          </cell>
        </row>
        <row r="240">
          <cell r="C240" t="str">
            <v>Do but for  on Gr. C-C betn.1-1;8-8</v>
          </cell>
          <cell r="D240">
            <v>1</v>
          </cell>
          <cell r="E240">
            <v>0.99999999999999989</v>
          </cell>
          <cell r="F240">
            <v>1</v>
          </cell>
          <cell r="G240">
            <v>0.35</v>
          </cell>
          <cell r="H240">
            <v>7.4999999999999997E-2</v>
          </cell>
          <cell r="I240">
            <v>0.03</v>
          </cell>
        </row>
        <row r="241">
          <cell r="C241" t="str">
            <v>Do but for  on Gr. D-D betn.1-1;7-7</v>
          </cell>
          <cell r="D241">
            <v>1</v>
          </cell>
          <cell r="E241">
            <v>7.1999999999999975</v>
          </cell>
          <cell r="F241">
            <v>7.2</v>
          </cell>
          <cell r="G241">
            <v>0.35</v>
          </cell>
          <cell r="H241">
            <v>7.4999999999999997E-2</v>
          </cell>
          <cell r="I241">
            <v>0.19</v>
          </cell>
        </row>
        <row r="242">
          <cell r="B242">
            <v>3.1</v>
          </cell>
          <cell r="E242" t="str">
            <v>Grand Total PCC (1:3:6) Works</v>
          </cell>
          <cell r="I242">
            <v>11.430000000000003</v>
          </cell>
          <cell r="J242" t="str">
            <v>cu.m.</v>
          </cell>
        </row>
        <row r="243">
          <cell r="C243" t="str">
            <v>Providing, laying, compacting and curing  plain cement concrete M15 (1:2:4) in Solid Floor with cement, sand and stone ballast 20mm gauge finishing to approved level, lines and dimensions all complete as per drawings, specifications and instruction of the</v>
          </cell>
          <cell r="J243" t="str">
            <v>cu.m.</v>
          </cell>
        </row>
        <row r="244">
          <cell r="C244" t="str">
            <v>For Floor of Room</v>
          </cell>
        </row>
        <row r="245">
          <cell r="C245" t="str">
            <v xml:space="preserve">Do but for Cold chain Room </v>
          </cell>
          <cell r="D245">
            <v>1</v>
          </cell>
          <cell r="E245">
            <v>6.85</v>
          </cell>
          <cell r="F245">
            <v>6.85</v>
          </cell>
          <cell r="G245">
            <v>4.3499999999999996</v>
          </cell>
          <cell r="H245">
            <v>7.4999999999999997E-2</v>
          </cell>
          <cell r="I245">
            <v>2.23</v>
          </cell>
        </row>
        <row r="246">
          <cell r="C246" t="str">
            <v xml:space="preserve">Do but for staircase Room </v>
          </cell>
          <cell r="D246">
            <v>1</v>
          </cell>
          <cell r="E246">
            <v>3.55</v>
          </cell>
          <cell r="F246">
            <v>3.55</v>
          </cell>
          <cell r="G246">
            <v>4.5225</v>
          </cell>
          <cell r="H246">
            <v>7.4999999999999997E-2</v>
          </cell>
          <cell r="I246">
            <v>1.2</v>
          </cell>
        </row>
        <row r="247">
          <cell r="C247" t="str">
            <v>Do but for Programm Suppervisor Room</v>
          </cell>
          <cell r="D247">
            <v>1</v>
          </cell>
          <cell r="E247">
            <v>4.2249999999999996</v>
          </cell>
          <cell r="F247">
            <v>4.2300000000000004</v>
          </cell>
          <cell r="G247">
            <v>3.3</v>
          </cell>
          <cell r="H247">
            <v>7.4999999999999997E-2</v>
          </cell>
          <cell r="I247">
            <v>1.05</v>
          </cell>
        </row>
        <row r="248">
          <cell r="C248" t="str">
            <v xml:space="preserve">Do but for General Toilet Room  </v>
          </cell>
          <cell r="D248">
            <v>1</v>
          </cell>
          <cell r="E248">
            <v>4.2300000000000004</v>
          </cell>
          <cell r="F248">
            <v>4.2300000000000004</v>
          </cell>
          <cell r="G248">
            <v>3.3</v>
          </cell>
          <cell r="H248">
            <v>7.4999999999999997E-2</v>
          </cell>
          <cell r="I248">
            <v>1.05</v>
          </cell>
        </row>
        <row r="249">
          <cell r="C249" t="str">
            <v xml:space="preserve">Do but for small staircase Room </v>
          </cell>
          <cell r="D249">
            <v>1</v>
          </cell>
          <cell r="E249">
            <v>4.25</v>
          </cell>
          <cell r="F249">
            <v>4.25</v>
          </cell>
          <cell r="G249">
            <v>2.65</v>
          </cell>
          <cell r="H249">
            <v>7.4999999999999997E-2</v>
          </cell>
          <cell r="I249">
            <v>0.84</v>
          </cell>
        </row>
        <row r="250">
          <cell r="C250" t="str">
            <v>Do but for  Store 1</v>
          </cell>
          <cell r="D250">
            <v>6</v>
          </cell>
          <cell r="E250">
            <v>5.55</v>
          </cell>
          <cell r="F250">
            <v>33.299999999999997</v>
          </cell>
          <cell r="G250">
            <v>3.3</v>
          </cell>
          <cell r="H250">
            <v>7.4999999999999997E-2</v>
          </cell>
          <cell r="I250">
            <v>8.24</v>
          </cell>
        </row>
        <row r="251">
          <cell r="C251" t="str">
            <v>Do but for Corridor</v>
          </cell>
          <cell r="D251">
            <v>1</v>
          </cell>
          <cell r="E251">
            <v>2.65</v>
          </cell>
          <cell r="F251">
            <v>2.65</v>
          </cell>
          <cell r="G251">
            <v>1.05</v>
          </cell>
          <cell r="H251">
            <v>7.4999999999999997E-2</v>
          </cell>
          <cell r="I251">
            <v>0.21</v>
          </cell>
        </row>
        <row r="252">
          <cell r="C252" t="str">
            <v>Do but for Appron Portion</v>
          </cell>
          <cell r="D252">
            <v>1</v>
          </cell>
          <cell r="E252">
            <v>70.05</v>
          </cell>
          <cell r="F252">
            <v>70.05</v>
          </cell>
          <cell r="G252">
            <v>1.2</v>
          </cell>
          <cell r="H252">
            <v>7.4999999999999997E-2</v>
          </cell>
          <cell r="I252">
            <v>6.3</v>
          </cell>
        </row>
        <row r="253">
          <cell r="B253">
            <v>3.2</v>
          </cell>
          <cell r="E253" t="str">
            <v>Grand Total PCC (1:2:4) Works</v>
          </cell>
          <cell r="I253">
            <v>21.12</v>
          </cell>
          <cell r="J253" t="str">
            <v>cu.m.</v>
          </cell>
        </row>
        <row r="254">
          <cell r="C254" t="str">
            <v>Providing, laying, compacting and curing M20 (1:1.5:3) plain cement concrete for slab, beams, tie beam Lintel Sill  and all kinds of R.C.C. works with cement sand and stone ballast 20mm down finishing to approved level, line and dimensions all complete as</v>
          </cell>
          <cell r="J254" t="str">
            <v>cu.m.</v>
          </cell>
        </row>
        <row r="255">
          <cell r="C255" t="str">
            <v xml:space="preserve">For Footing </v>
          </cell>
        </row>
        <row r="256">
          <cell r="C256" t="str">
            <v xml:space="preserve">Do but for F1 rectangular portion </v>
          </cell>
          <cell r="D256">
            <v>1</v>
          </cell>
          <cell r="E256">
            <v>1.5</v>
          </cell>
          <cell r="F256">
            <v>1.5</v>
          </cell>
          <cell r="G256">
            <v>1.5</v>
          </cell>
          <cell r="H256">
            <v>0.15</v>
          </cell>
          <cell r="I256">
            <v>0.34</v>
          </cell>
        </row>
        <row r="257">
          <cell r="C257" t="str">
            <v xml:space="preserve">Do but for F2 rectangular portion </v>
          </cell>
          <cell r="D257">
            <v>4</v>
          </cell>
          <cell r="E257">
            <v>1.8</v>
          </cell>
          <cell r="F257">
            <v>7.2</v>
          </cell>
          <cell r="G257">
            <v>1.8</v>
          </cell>
          <cell r="H257">
            <v>0.15</v>
          </cell>
          <cell r="I257">
            <v>1.94</v>
          </cell>
        </row>
        <row r="258">
          <cell r="C258" t="str">
            <v xml:space="preserve">Do but for F3 rectangular portion </v>
          </cell>
          <cell r="D258">
            <v>3</v>
          </cell>
          <cell r="E258">
            <v>2</v>
          </cell>
          <cell r="F258">
            <v>6</v>
          </cell>
          <cell r="G258">
            <v>2</v>
          </cell>
          <cell r="H258">
            <v>0.15</v>
          </cell>
          <cell r="I258">
            <v>1.8</v>
          </cell>
        </row>
        <row r="259">
          <cell r="C259" t="str">
            <v xml:space="preserve">Do but for F4 rectangular portion </v>
          </cell>
          <cell r="D259">
            <v>4</v>
          </cell>
          <cell r="E259">
            <v>2.2000000000000002</v>
          </cell>
          <cell r="F259">
            <v>8.8000000000000007</v>
          </cell>
          <cell r="G259">
            <v>2.2000000000000002</v>
          </cell>
          <cell r="H259">
            <v>0.15</v>
          </cell>
          <cell r="I259">
            <v>2.9</v>
          </cell>
        </row>
        <row r="260">
          <cell r="C260" t="str">
            <v xml:space="preserve">Do but for F5 rectangular portion </v>
          </cell>
          <cell r="D260">
            <v>4</v>
          </cell>
          <cell r="E260">
            <v>2.5</v>
          </cell>
          <cell r="F260">
            <v>10</v>
          </cell>
          <cell r="G260">
            <v>2.5</v>
          </cell>
          <cell r="H260">
            <v>0.15</v>
          </cell>
          <cell r="I260">
            <v>3.75</v>
          </cell>
        </row>
        <row r="261">
          <cell r="C261" t="str">
            <v xml:space="preserve">Do but for F6 rectangular portion </v>
          </cell>
          <cell r="D261">
            <v>5</v>
          </cell>
          <cell r="E261">
            <v>2.8</v>
          </cell>
          <cell r="F261">
            <v>14</v>
          </cell>
          <cell r="G261">
            <v>2.8</v>
          </cell>
          <cell r="H261">
            <v>0.15</v>
          </cell>
          <cell r="I261">
            <v>5.88</v>
          </cell>
        </row>
        <row r="262">
          <cell r="C262" t="str">
            <v xml:space="preserve">Do but for CF1 rectangular portion </v>
          </cell>
          <cell r="D262">
            <v>1</v>
          </cell>
          <cell r="E262">
            <v>2.95</v>
          </cell>
          <cell r="F262">
            <v>2.95</v>
          </cell>
          <cell r="G262">
            <v>1.8</v>
          </cell>
          <cell r="H262">
            <v>0.35</v>
          </cell>
          <cell r="I262">
            <v>1.86</v>
          </cell>
        </row>
        <row r="263">
          <cell r="C263" t="str">
            <v xml:space="preserve">Do but for CF2 rectangular portion </v>
          </cell>
          <cell r="D263">
            <v>1</v>
          </cell>
          <cell r="E263">
            <v>3</v>
          </cell>
          <cell r="F263">
            <v>3</v>
          </cell>
          <cell r="G263">
            <v>1.5</v>
          </cell>
          <cell r="H263">
            <v>0.35</v>
          </cell>
          <cell r="I263">
            <v>1.58</v>
          </cell>
        </row>
        <row r="265">
          <cell r="C265" t="str">
            <v xml:space="preserve">Do but for F1 Trapezoidal  portion </v>
          </cell>
          <cell r="D265">
            <v>1</v>
          </cell>
          <cell r="E265" t="str">
            <v>1*(0.2/6)*((1.5*1.5)+(0.45*0.45)+(4*((1.5*1.5)+(0.45*0.45))/2))</v>
          </cell>
          <cell r="I265">
            <v>0.24525</v>
          </cell>
        </row>
        <row r="266">
          <cell r="C266" t="str">
            <v xml:space="preserve">Do but for F2 Trapezoidal  portion </v>
          </cell>
          <cell r="D266">
            <v>4</v>
          </cell>
          <cell r="E266" t="str">
            <v>4*(0.2/6)*((2*2)+(0.45*0.45)+(4*((2*2)+(0.45*0.45))/2))</v>
          </cell>
          <cell r="I266">
            <v>1.377</v>
          </cell>
        </row>
        <row r="267">
          <cell r="C267" t="str">
            <v xml:space="preserve">Do but for F3 Trapezoidal  portion </v>
          </cell>
          <cell r="D267">
            <v>3</v>
          </cell>
          <cell r="E267" t="str">
            <v>1*(0.2/6)*((2.2*2.2)+(0.45*0.45)+(4*((2.2*2.2)+(0.45*0.45))/2))</v>
          </cell>
          <cell r="I267">
            <v>1.5759374999999998</v>
          </cell>
        </row>
        <row r="268">
          <cell r="C268" t="str">
            <v xml:space="preserve">Do but for F4 Trapezoidal  portion </v>
          </cell>
          <cell r="D268">
            <v>4</v>
          </cell>
          <cell r="E268" t="str">
            <v>3*(0.25/6)*((2.5*2.5)+(0.45*0.45)+(4*((2.5*2.5)+(0.45*0.45))/2))</v>
          </cell>
          <cell r="I268">
            <v>3.0255000000000001</v>
          </cell>
        </row>
        <row r="269">
          <cell r="C269" t="str">
            <v xml:space="preserve">Do but for F5 Trapezoidal  portion </v>
          </cell>
          <cell r="D269">
            <v>4</v>
          </cell>
          <cell r="E269" t="str">
            <v>7*(0.25/6)*((2.6*2.6)+(0.45*0.45)+(4*((2.6*2.6)+(0.45*0.45))/2))</v>
          </cell>
          <cell r="I269">
            <v>4.5167499999999992</v>
          </cell>
        </row>
        <row r="270">
          <cell r="C270" t="str">
            <v xml:space="preserve">Do but for F6 Trapezoidal  portion </v>
          </cell>
          <cell r="D270">
            <v>5</v>
          </cell>
          <cell r="E270" t="str">
            <v>5*(0.35/6)*((3.2*3.2)+(0.45*0.45)+(4*((3.2*3.2)+(0.45*0.45))/2))</v>
          </cell>
          <cell r="I270">
            <v>8.0424999999999986</v>
          </cell>
        </row>
        <row r="271">
          <cell r="I271">
            <v>38.832937499999993</v>
          </cell>
          <cell r="J271" t="str">
            <v>cu.m.</v>
          </cell>
        </row>
        <row r="272">
          <cell r="C272" t="str">
            <v>For Column up to plinth lvl</v>
          </cell>
        </row>
        <row r="273">
          <cell r="C273" t="str">
            <v>Do but for colmn.upto plinth level</v>
          </cell>
          <cell r="D273">
            <v>25</v>
          </cell>
          <cell r="E273">
            <v>0.35</v>
          </cell>
          <cell r="F273">
            <v>8.75</v>
          </cell>
          <cell r="G273">
            <v>0.35</v>
          </cell>
          <cell r="H273">
            <v>1.825</v>
          </cell>
          <cell r="I273">
            <v>5.59</v>
          </cell>
        </row>
        <row r="274">
          <cell r="C274" t="str">
            <v xml:space="preserve">Do but for Foundation Beam </v>
          </cell>
          <cell r="D274">
            <v>1</v>
          </cell>
          <cell r="E274">
            <v>121.87</v>
          </cell>
          <cell r="F274">
            <v>121.87</v>
          </cell>
          <cell r="G274">
            <v>0.3</v>
          </cell>
          <cell r="H274">
            <v>0.35</v>
          </cell>
          <cell r="I274">
            <v>12.8</v>
          </cell>
        </row>
        <row r="275">
          <cell r="C275" t="str">
            <v>Do but for Tie Beam</v>
          </cell>
          <cell r="D275">
            <v>1</v>
          </cell>
          <cell r="E275">
            <v>121.87</v>
          </cell>
          <cell r="F275">
            <v>121.87</v>
          </cell>
          <cell r="G275">
            <v>0.3</v>
          </cell>
          <cell r="H275">
            <v>0.35</v>
          </cell>
          <cell r="I275">
            <v>12.8</v>
          </cell>
        </row>
        <row r="276">
          <cell r="C276" t="str">
            <v xml:space="preserve">Do but for sill band </v>
          </cell>
          <cell r="D276">
            <v>1</v>
          </cell>
          <cell r="E276">
            <v>491.55000000000007</v>
          </cell>
          <cell r="F276">
            <v>491.55</v>
          </cell>
          <cell r="G276">
            <v>0.23</v>
          </cell>
          <cell r="H276">
            <v>7.4999999999999997E-2</v>
          </cell>
          <cell r="I276">
            <v>8.48</v>
          </cell>
        </row>
        <row r="277">
          <cell r="I277">
            <v>39.67</v>
          </cell>
          <cell r="J277" t="str">
            <v>cu.m.</v>
          </cell>
        </row>
        <row r="278">
          <cell r="C278" t="str">
            <v>Do but for column betn. plinth to just below slab lvl.</v>
          </cell>
          <cell r="D278">
            <v>25</v>
          </cell>
          <cell r="E278">
            <v>0.35</v>
          </cell>
          <cell r="F278">
            <v>8.75</v>
          </cell>
          <cell r="G278">
            <v>0.35</v>
          </cell>
          <cell r="H278">
            <v>3.0249999999999999</v>
          </cell>
          <cell r="I278">
            <v>9.26</v>
          </cell>
        </row>
        <row r="279">
          <cell r="C279" t="str">
            <v>Ground Floor Slab Beam</v>
          </cell>
        </row>
        <row r="280">
          <cell r="C280" t="str">
            <v>Do but for  on Gr.1-1 betn.A-A;D-D</v>
          </cell>
          <cell r="D280">
            <v>1</v>
          </cell>
          <cell r="E280">
            <v>9.6750000000000007</v>
          </cell>
          <cell r="F280">
            <v>9.68</v>
          </cell>
          <cell r="G280">
            <v>0.23</v>
          </cell>
          <cell r="H280">
            <v>0.4</v>
          </cell>
          <cell r="I280">
            <v>0.89</v>
          </cell>
        </row>
        <row r="281">
          <cell r="C281" t="str">
            <v>Do but for  on Gr.2-2 betn.A-A;D-D</v>
          </cell>
          <cell r="D281">
            <v>1</v>
          </cell>
          <cell r="E281">
            <v>5.5</v>
          </cell>
          <cell r="F281">
            <v>5.5</v>
          </cell>
          <cell r="G281">
            <v>0.23</v>
          </cell>
          <cell r="H281">
            <v>0.4</v>
          </cell>
          <cell r="I281">
            <v>0.51</v>
          </cell>
        </row>
        <row r="282">
          <cell r="C282" t="str">
            <v>Do but for  on Gr. 3-3 betn.A-A;B-B</v>
          </cell>
          <cell r="D282">
            <v>1</v>
          </cell>
          <cell r="E282">
            <v>4.1750000000000007</v>
          </cell>
          <cell r="F282">
            <v>4.18</v>
          </cell>
          <cell r="G282">
            <v>0.23</v>
          </cell>
          <cell r="H282">
            <v>0.4</v>
          </cell>
          <cell r="I282">
            <v>0.38</v>
          </cell>
        </row>
        <row r="283">
          <cell r="C283" t="str">
            <v>Do but for  on Gr. 3-3 betn.B-B;D-D</v>
          </cell>
          <cell r="D283">
            <v>1</v>
          </cell>
          <cell r="E283">
            <v>4.2249999999999988</v>
          </cell>
          <cell r="F283">
            <v>4.2300000000000004</v>
          </cell>
          <cell r="G283">
            <v>0.23</v>
          </cell>
          <cell r="H283">
            <v>0.4</v>
          </cell>
          <cell r="I283">
            <v>0.39</v>
          </cell>
        </row>
        <row r="284">
          <cell r="C284" t="str">
            <v>Do but for  on Gr. 4-4 betn.A-A;D-D</v>
          </cell>
          <cell r="D284">
            <v>1</v>
          </cell>
          <cell r="E284">
            <v>8.2250000000000014</v>
          </cell>
          <cell r="F284">
            <v>8.23</v>
          </cell>
          <cell r="G284">
            <v>0.23</v>
          </cell>
          <cell r="H284">
            <v>0.4</v>
          </cell>
          <cell r="I284">
            <v>0.76</v>
          </cell>
        </row>
        <row r="285">
          <cell r="C285" t="str">
            <v>Do but for  on Gr. 5-5 betn.A-A;B-B</v>
          </cell>
          <cell r="D285">
            <v>1</v>
          </cell>
          <cell r="E285">
            <v>4.1750000000000007</v>
          </cell>
          <cell r="F285">
            <v>4.18</v>
          </cell>
          <cell r="G285">
            <v>0.23</v>
          </cell>
          <cell r="H285">
            <v>0.4</v>
          </cell>
          <cell r="I285">
            <v>0.38</v>
          </cell>
        </row>
        <row r="286">
          <cell r="C286" t="str">
            <v>Do but for  on Gr. 6-6 betn.A-A;B-B</v>
          </cell>
          <cell r="D286">
            <v>1</v>
          </cell>
          <cell r="E286">
            <v>4.5250000000000004</v>
          </cell>
          <cell r="F286">
            <v>4.53</v>
          </cell>
          <cell r="G286">
            <v>0.23</v>
          </cell>
          <cell r="H286">
            <v>0.4</v>
          </cell>
          <cell r="I286">
            <v>0.42</v>
          </cell>
        </row>
        <row r="287">
          <cell r="C287" t="str">
            <v>Do but for  on Gr.7-7  betn.A-A;B-B</v>
          </cell>
          <cell r="D287">
            <v>1</v>
          </cell>
          <cell r="E287">
            <v>4.1750000000000007</v>
          </cell>
          <cell r="F287">
            <v>4.18</v>
          </cell>
          <cell r="G287">
            <v>0.23</v>
          </cell>
          <cell r="H287">
            <v>0.4</v>
          </cell>
          <cell r="I287">
            <v>0.38</v>
          </cell>
        </row>
        <row r="288">
          <cell r="C288" t="str">
            <v>Do but for  on Gr. 8-8  betn.A-A;C-C</v>
          </cell>
          <cell r="D288">
            <v>1</v>
          </cell>
          <cell r="E288">
            <v>5.375</v>
          </cell>
          <cell r="F288">
            <v>5.38</v>
          </cell>
          <cell r="G288">
            <v>0.23</v>
          </cell>
          <cell r="H288">
            <v>0.4</v>
          </cell>
          <cell r="I288">
            <v>0.49</v>
          </cell>
        </row>
        <row r="290">
          <cell r="C290" t="str">
            <v>Do but for  on Gr. A-A betn.1-1;8-8</v>
          </cell>
          <cell r="D290">
            <v>1</v>
          </cell>
          <cell r="E290">
            <v>21.5</v>
          </cell>
          <cell r="F290">
            <v>21.5</v>
          </cell>
          <cell r="G290">
            <v>0.23</v>
          </cell>
          <cell r="H290">
            <v>0.3</v>
          </cell>
          <cell r="I290">
            <v>1.48</v>
          </cell>
        </row>
        <row r="291">
          <cell r="C291" t="str">
            <v>Do but for  on Gr. B-B betn.1-1;8-8</v>
          </cell>
          <cell r="D291">
            <v>1</v>
          </cell>
          <cell r="E291">
            <v>21.5</v>
          </cell>
          <cell r="F291">
            <v>21.5</v>
          </cell>
          <cell r="G291">
            <v>0.23</v>
          </cell>
          <cell r="H291">
            <v>0.3</v>
          </cell>
          <cell r="I291">
            <v>1.48</v>
          </cell>
        </row>
        <row r="292">
          <cell r="C292" t="str">
            <v>Do but for  on Gr. C-C betn.1-1;8-8</v>
          </cell>
          <cell r="D292">
            <v>1</v>
          </cell>
          <cell r="E292">
            <v>23.425000000000001</v>
          </cell>
          <cell r="F292">
            <v>23.43</v>
          </cell>
          <cell r="G292">
            <v>0.23</v>
          </cell>
          <cell r="H292">
            <v>0.3</v>
          </cell>
          <cell r="I292">
            <v>1.62</v>
          </cell>
        </row>
        <row r="293">
          <cell r="C293" t="str">
            <v>Do but for  on Gr. D-D betn.1-1;7-7</v>
          </cell>
          <cell r="D293">
            <v>1</v>
          </cell>
          <cell r="E293">
            <v>19.199999999999996</v>
          </cell>
          <cell r="F293">
            <v>19.2</v>
          </cell>
          <cell r="G293">
            <v>0.23</v>
          </cell>
          <cell r="H293">
            <v>0.3</v>
          </cell>
          <cell r="I293">
            <v>1.32</v>
          </cell>
        </row>
        <row r="294">
          <cell r="C294" t="str">
            <v>For slab</v>
          </cell>
        </row>
        <row r="295">
          <cell r="C295" t="str">
            <v>Do but for slab betn.Gr. 1-1;8-8 &amp; A-A;C-C</v>
          </cell>
          <cell r="D295">
            <v>1</v>
          </cell>
          <cell r="E295">
            <v>24.3</v>
          </cell>
          <cell r="F295">
            <v>24.3</v>
          </cell>
          <cell r="G295">
            <v>6.4249999999999998</v>
          </cell>
          <cell r="H295">
            <v>0.125</v>
          </cell>
          <cell r="I295">
            <v>19.52</v>
          </cell>
        </row>
        <row r="296">
          <cell r="C296" t="str">
            <v>Do but for slab betn.Gr. 1-1;7;7 &amp; C-C;D-D</v>
          </cell>
          <cell r="D296">
            <v>1</v>
          </cell>
          <cell r="E296">
            <v>21.65</v>
          </cell>
          <cell r="F296">
            <v>21.65</v>
          </cell>
          <cell r="G296">
            <v>4.3</v>
          </cell>
          <cell r="H296">
            <v>0.125</v>
          </cell>
          <cell r="I296">
            <v>11.64</v>
          </cell>
        </row>
        <row r="297">
          <cell r="C297" t="str">
            <v>Do but for porch portion</v>
          </cell>
          <cell r="D297">
            <v>2</v>
          </cell>
          <cell r="E297">
            <v>1.65</v>
          </cell>
          <cell r="F297">
            <v>3.3</v>
          </cell>
          <cell r="G297">
            <v>3.9</v>
          </cell>
          <cell r="H297">
            <v>0.125</v>
          </cell>
          <cell r="I297">
            <v>1.61</v>
          </cell>
        </row>
        <row r="298">
          <cell r="I298">
            <v>52.53</v>
          </cell>
          <cell r="J298" t="str">
            <v>cu.m.</v>
          </cell>
        </row>
        <row r="299">
          <cell r="C299" t="str">
            <v xml:space="preserve">First Floor </v>
          </cell>
        </row>
        <row r="300">
          <cell r="C300" t="str">
            <v>Do but for column betn. plinth to just below slab lvl.</v>
          </cell>
          <cell r="D300">
            <v>25</v>
          </cell>
          <cell r="E300">
            <v>0.35</v>
          </cell>
          <cell r="F300">
            <v>8.75</v>
          </cell>
          <cell r="G300">
            <v>0.35</v>
          </cell>
          <cell r="H300">
            <v>3.0249999999999999</v>
          </cell>
          <cell r="I300">
            <v>9.26</v>
          </cell>
        </row>
        <row r="301">
          <cell r="C301" t="str">
            <v>Slab Beam</v>
          </cell>
        </row>
        <row r="302">
          <cell r="C302" t="str">
            <v>Do but for  on Gr.1-1 betn.A-A;D-D</v>
          </cell>
          <cell r="D302">
            <v>1</v>
          </cell>
          <cell r="E302">
            <v>9.6750000000000007</v>
          </cell>
          <cell r="F302">
            <v>9.68</v>
          </cell>
          <cell r="G302">
            <v>0.23</v>
          </cell>
          <cell r="H302">
            <v>0.4</v>
          </cell>
          <cell r="I302">
            <v>0.89</v>
          </cell>
        </row>
        <row r="303">
          <cell r="C303" t="str">
            <v>Do but for  on Gr.2-2 betn.A-A;D-D</v>
          </cell>
          <cell r="D303">
            <v>1</v>
          </cell>
          <cell r="E303">
            <v>5.5</v>
          </cell>
          <cell r="F303">
            <v>5.5</v>
          </cell>
          <cell r="G303">
            <v>0.23</v>
          </cell>
          <cell r="H303">
            <v>0.4</v>
          </cell>
          <cell r="I303">
            <v>0.51</v>
          </cell>
        </row>
        <row r="304">
          <cell r="C304" t="str">
            <v>Do but for  on Gr. 3-3 betn.A-A;B-B</v>
          </cell>
          <cell r="D304">
            <v>1</v>
          </cell>
          <cell r="E304">
            <v>4.1750000000000007</v>
          </cell>
          <cell r="F304">
            <v>4.18</v>
          </cell>
          <cell r="G304">
            <v>0.23</v>
          </cell>
          <cell r="H304">
            <v>0.4</v>
          </cell>
          <cell r="I304">
            <v>0.38</v>
          </cell>
        </row>
        <row r="305">
          <cell r="C305" t="str">
            <v>Do but for  on Gr. 3-3 betn.B-B;D-D</v>
          </cell>
          <cell r="D305">
            <v>1</v>
          </cell>
          <cell r="E305">
            <v>4.2249999999999988</v>
          </cell>
          <cell r="F305">
            <v>4.2300000000000004</v>
          </cell>
          <cell r="G305">
            <v>0.23</v>
          </cell>
          <cell r="H305">
            <v>0.4</v>
          </cell>
          <cell r="I305">
            <v>0.39</v>
          </cell>
        </row>
        <row r="306">
          <cell r="C306" t="str">
            <v>Do but for  on Gr. 4-4 betn.A-A;D-D</v>
          </cell>
          <cell r="D306">
            <v>1</v>
          </cell>
          <cell r="E306">
            <v>8.2250000000000014</v>
          </cell>
          <cell r="F306">
            <v>8.23</v>
          </cell>
          <cell r="G306">
            <v>0.23</v>
          </cell>
          <cell r="H306">
            <v>0.4</v>
          </cell>
          <cell r="I306">
            <v>0.76</v>
          </cell>
        </row>
        <row r="307">
          <cell r="C307" t="str">
            <v>Do but for  on Gr. 5-5 betn.A-A;B-B</v>
          </cell>
          <cell r="D307">
            <v>1</v>
          </cell>
          <cell r="E307">
            <v>4.1750000000000007</v>
          </cell>
          <cell r="F307">
            <v>4.18</v>
          </cell>
          <cell r="G307">
            <v>0.23</v>
          </cell>
          <cell r="H307">
            <v>0.4</v>
          </cell>
          <cell r="I307">
            <v>0.38</v>
          </cell>
        </row>
        <row r="308">
          <cell r="C308" t="str">
            <v>Do but for  on Gr. 6-6 betn.A-A;B-B</v>
          </cell>
          <cell r="D308">
            <v>1</v>
          </cell>
          <cell r="E308">
            <v>4.5250000000000004</v>
          </cell>
          <cell r="F308">
            <v>4.53</v>
          </cell>
          <cell r="G308">
            <v>0.23</v>
          </cell>
          <cell r="H308">
            <v>0.4</v>
          </cell>
          <cell r="I308">
            <v>0.42</v>
          </cell>
        </row>
        <row r="309">
          <cell r="C309" t="str">
            <v>Do but for  on Gr.7-7  betn.A-A;B-B</v>
          </cell>
          <cell r="D309">
            <v>1</v>
          </cell>
          <cell r="E309">
            <v>4.1750000000000007</v>
          </cell>
          <cell r="F309">
            <v>4.18</v>
          </cell>
          <cell r="G309">
            <v>0.23</v>
          </cell>
          <cell r="H309">
            <v>0.4</v>
          </cell>
          <cell r="I309">
            <v>0.38</v>
          </cell>
        </row>
        <row r="310">
          <cell r="C310" t="str">
            <v>Do but for  on Gr. 8-8  betn.A-A;C-C</v>
          </cell>
          <cell r="D310">
            <v>1</v>
          </cell>
          <cell r="E310">
            <v>5.375</v>
          </cell>
          <cell r="F310">
            <v>5.38</v>
          </cell>
          <cell r="G310">
            <v>0.23</v>
          </cell>
          <cell r="H310">
            <v>0.4</v>
          </cell>
          <cell r="I310">
            <v>0.49</v>
          </cell>
        </row>
        <row r="312">
          <cell r="C312" t="str">
            <v>Do but for  on Gr. A-A betn.1-1;8-8</v>
          </cell>
          <cell r="D312">
            <v>1</v>
          </cell>
          <cell r="E312">
            <v>21.5</v>
          </cell>
          <cell r="F312">
            <v>21.5</v>
          </cell>
          <cell r="G312">
            <v>0.23</v>
          </cell>
          <cell r="H312">
            <v>0.3</v>
          </cell>
          <cell r="I312">
            <v>1.48</v>
          </cell>
        </row>
        <row r="313">
          <cell r="C313" t="str">
            <v>Do but for  on Gr. B-B betn.1-1;8-8</v>
          </cell>
          <cell r="D313">
            <v>1</v>
          </cell>
          <cell r="E313">
            <v>21.5</v>
          </cell>
          <cell r="F313">
            <v>21.5</v>
          </cell>
          <cell r="G313">
            <v>0.23</v>
          </cell>
          <cell r="H313">
            <v>0.3</v>
          </cell>
          <cell r="I313">
            <v>1.48</v>
          </cell>
        </row>
        <row r="314">
          <cell r="C314" t="str">
            <v>Do but for  on Gr. C-C betn.1-1;8-8</v>
          </cell>
          <cell r="D314">
            <v>1</v>
          </cell>
          <cell r="E314">
            <v>23.425000000000001</v>
          </cell>
          <cell r="F314">
            <v>23.43</v>
          </cell>
          <cell r="G314">
            <v>0.23</v>
          </cell>
          <cell r="H314">
            <v>0.3</v>
          </cell>
          <cell r="I314">
            <v>1.62</v>
          </cell>
        </row>
        <row r="315">
          <cell r="C315" t="str">
            <v>Do but for  on Gr. D-D betn.1-1;7-7</v>
          </cell>
          <cell r="D315">
            <v>1</v>
          </cell>
          <cell r="E315">
            <v>19.199999999999996</v>
          </cell>
          <cell r="F315">
            <v>19.2</v>
          </cell>
          <cell r="G315">
            <v>0.23</v>
          </cell>
          <cell r="H315">
            <v>0.3</v>
          </cell>
          <cell r="I315">
            <v>1.32</v>
          </cell>
        </row>
        <row r="316">
          <cell r="C316" t="str">
            <v>For slab</v>
          </cell>
        </row>
        <row r="317">
          <cell r="C317" t="str">
            <v>Do but for slab betn.Gr. 1-1;8-8 &amp; A-A;C-C</v>
          </cell>
          <cell r="D317">
            <v>1</v>
          </cell>
          <cell r="E317">
            <v>24.3</v>
          </cell>
          <cell r="F317">
            <v>24.3</v>
          </cell>
          <cell r="G317">
            <v>6.4249999999999998</v>
          </cell>
          <cell r="H317">
            <v>0.125</v>
          </cell>
          <cell r="I317">
            <v>19.52</v>
          </cell>
        </row>
        <row r="318">
          <cell r="C318" t="str">
            <v>Do but for slab betn.Gr. 1-1;7;7 &amp; C-C;D-D</v>
          </cell>
          <cell r="D318">
            <v>1</v>
          </cell>
          <cell r="E318">
            <v>21.65</v>
          </cell>
          <cell r="F318">
            <v>21.65</v>
          </cell>
          <cell r="G318">
            <v>4.3</v>
          </cell>
          <cell r="H318">
            <v>0.125</v>
          </cell>
          <cell r="I318">
            <v>11.64</v>
          </cell>
        </row>
        <row r="319">
          <cell r="C319" t="str">
            <v>Do but for porch portion</v>
          </cell>
          <cell r="D319">
            <v>1</v>
          </cell>
          <cell r="E319">
            <v>1.65</v>
          </cell>
          <cell r="F319">
            <v>1.65</v>
          </cell>
          <cell r="G319">
            <v>3.9</v>
          </cell>
          <cell r="H319">
            <v>0.125</v>
          </cell>
          <cell r="I319">
            <v>0.8</v>
          </cell>
        </row>
        <row r="320">
          <cell r="I320">
            <v>51.72</v>
          </cell>
          <cell r="J320" t="str">
            <v>cu.m.</v>
          </cell>
        </row>
        <row r="321">
          <cell r="C321" t="str">
            <v xml:space="preserve">Second Floor </v>
          </cell>
        </row>
        <row r="322">
          <cell r="C322" t="str">
            <v>Do but for column betn. plinth to just below slab lvl.</v>
          </cell>
          <cell r="D322">
            <v>23</v>
          </cell>
          <cell r="E322">
            <v>0.35</v>
          </cell>
          <cell r="F322">
            <v>8.0500000000000007</v>
          </cell>
          <cell r="G322">
            <v>0.35</v>
          </cell>
          <cell r="H322">
            <v>3.0249999999999999</v>
          </cell>
          <cell r="I322">
            <v>8.52</v>
          </cell>
        </row>
        <row r="323">
          <cell r="C323" t="str">
            <v>Slab Beam</v>
          </cell>
        </row>
        <row r="324">
          <cell r="C324" t="str">
            <v>Do but for  on Gr.1-1 betn.B-B;D-D</v>
          </cell>
          <cell r="D324">
            <v>1</v>
          </cell>
          <cell r="E324">
            <v>5.5</v>
          </cell>
          <cell r="F324">
            <v>5.5</v>
          </cell>
          <cell r="G324">
            <v>0.23</v>
          </cell>
          <cell r="H324">
            <v>0.4</v>
          </cell>
          <cell r="I324">
            <v>0.51</v>
          </cell>
        </row>
        <row r="325">
          <cell r="C325" t="str">
            <v>Do but for  on Gr.2-2 betn.B-B;D-D</v>
          </cell>
          <cell r="D325">
            <v>1</v>
          </cell>
          <cell r="E325">
            <v>5.5</v>
          </cell>
          <cell r="F325">
            <v>5.5</v>
          </cell>
          <cell r="G325">
            <v>0.23</v>
          </cell>
          <cell r="H325">
            <v>0.4</v>
          </cell>
          <cell r="I325">
            <v>0.51</v>
          </cell>
        </row>
        <row r="326">
          <cell r="C326" t="str">
            <v>Do but for  on Gr. 3-3 betn.A-A;D-D</v>
          </cell>
          <cell r="D326">
            <v>1</v>
          </cell>
          <cell r="E326">
            <v>9.6750000000000007</v>
          </cell>
          <cell r="F326">
            <v>9.68</v>
          </cell>
          <cell r="G326">
            <v>0.23</v>
          </cell>
          <cell r="H326">
            <v>0.4</v>
          </cell>
          <cell r="I326">
            <v>0.89</v>
          </cell>
        </row>
        <row r="327">
          <cell r="C327" t="str">
            <v>Do but for  on Gr. 4-4 betn.A-A;D-D</v>
          </cell>
          <cell r="D327">
            <v>1</v>
          </cell>
          <cell r="E327">
            <v>9.6750000000000007</v>
          </cell>
          <cell r="F327">
            <v>9.68</v>
          </cell>
          <cell r="G327">
            <v>0.23</v>
          </cell>
          <cell r="H327">
            <v>0.4</v>
          </cell>
          <cell r="I327">
            <v>0.89</v>
          </cell>
        </row>
        <row r="328">
          <cell r="C328" t="str">
            <v>Do but for  on Gr. 5-5 betn.A-A;B-B</v>
          </cell>
          <cell r="D328">
            <v>1</v>
          </cell>
          <cell r="E328">
            <v>9.6750000000000007</v>
          </cell>
          <cell r="F328">
            <v>9.68</v>
          </cell>
          <cell r="G328">
            <v>0.23</v>
          </cell>
          <cell r="H328">
            <v>0.4</v>
          </cell>
          <cell r="I328">
            <v>0.89</v>
          </cell>
        </row>
        <row r="329">
          <cell r="C329" t="str">
            <v>Do but for  on Gr. 6-6 betn.A-A;B-B</v>
          </cell>
          <cell r="D329">
            <v>1</v>
          </cell>
          <cell r="E329">
            <v>9.6750000000000007</v>
          </cell>
          <cell r="F329">
            <v>9.68</v>
          </cell>
          <cell r="G329">
            <v>0.23</v>
          </cell>
          <cell r="H329">
            <v>0.4</v>
          </cell>
          <cell r="I329">
            <v>0.89</v>
          </cell>
        </row>
        <row r="330">
          <cell r="C330" t="str">
            <v>Do but for  on Gr.7-7  betn.A-A;B-B</v>
          </cell>
          <cell r="D330">
            <v>1</v>
          </cell>
          <cell r="E330">
            <v>9.6750000000000007</v>
          </cell>
          <cell r="F330">
            <v>9.68</v>
          </cell>
          <cell r="G330">
            <v>0.23</v>
          </cell>
          <cell r="H330">
            <v>0.4</v>
          </cell>
          <cell r="I330">
            <v>0.89</v>
          </cell>
        </row>
        <row r="331">
          <cell r="C331" t="str">
            <v>Do but for  on Gr. 8-8  betn.A-A;C-C</v>
          </cell>
          <cell r="D331">
            <v>1</v>
          </cell>
          <cell r="E331">
            <v>5.375</v>
          </cell>
          <cell r="F331">
            <v>5.38</v>
          </cell>
          <cell r="G331">
            <v>0.23</v>
          </cell>
          <cell r="H331">
            <v>0.4</v>
          </cell>
          <cell r="I331">
            <v>0.49</v>
          </cell>
        </row>
        <row r="333">
          <cell r="C333" t="str">
            <v>Do but for  on Gr. A-A betn.3-3;8-8</v>
          </cell>
          <cell r="D333">
            <v>1</v>
          </cell>
          <cell r="E333">
            <v>11.900000000000002</v>
          </cell>
          <cell r="F333">
            <v>11.9</v>
          </cell>
          <cell r="G333">
            <v>0.23</v>
          </cell>
          <cell r="H333">
            <v>0.3</v>
          </cell>
          <cell r="I333">
            <v>0.82</v>
          </cell>
        </row>
        <row r="334">
          <cell r="C334" t="str">
            <v>Do but for  on Gr. B-B betn.1-1;8-8</v>
          </cell>
          <cell r="D334">
            <v>1</v>
          </cell>
          <cell r="E334">
            <v>21.5</v>
          </cell>
          <cell r="F334">
            <v>21.5</v>
          </cell>
          <cell r="G334">
            <v>0.23</v>
          </cell>
          <cell r="H334">
            <v>0.3</v>
          </cell>
          <cell r="I334">
            <v>1.48</v>
          </cell>
        </row>
        <row r="335">
          <cell r="C335" t="str">
            <v>Do but for  on Gr. C-C betn.1-1;8-8</v>
          </cell>
          <cell r="D335">
            <v>1</v>
          </cell>
          <cell r="E335">
            <v>2.2999999999999998</v>
          </cell>
          <cell r="F335">
            <v>2.2999999999999998</v>
          </cell>
          <cell r="G335">
            <v>0.23</v>
          </cell>
          <cell r="H335">
            <v>0.3</v>
          </cell>
          <cell r="I335">
            <v>0.16</v>
          </cell>
        </row>
        <row r="336">
          <cell r="C336" t="str">
            <v>Do but for  on Gr. D-D betn.1-1;7-7</v>
          </cell>
          <cell r="D336">
            <v>1</v>
          </cell>
          <cell r="E336">
            <v>19.199999999999996</v>
          </cell>
          <cell r="F336">
            <v>19.2</v>
          </cell>
          <cell r="G336">
            <v>0.23</v>
          </cell>
          <cell r="H336">
            <v>0.3</v>
          </cell>
          <cell r="I336">
            <v>1.32</v>
          </cell>
        </row>
        <row r="337">
          <cell r="C337" t="str">
            <v>For slab</v>
          </cell>
        </row>
        <row r="338">
          <cell r="C338" t="str">
            <v>Do but for slab betn.Gr. 3-3;5-5 &amp; A-A;B-B</v>
          </cell>
          <cell r="D338">
            <v>1</v>
          </cell>
          <cell r="E338">
            <v>7.4499999999999993</v>
          </cell>
          <cell r="F338">
            <v>7.45</v>
          </cell>
          <cell r="G338">
            <v>4.5250000000000004</v>
          </cell>
          <cell r="H338">
            <v>0.125</v>
          </cell>
          <cell r="I338">
            <v>4.21</v>
          </cell>
        </row>
        <row r="339">
          <cell r="C339" t="str">
            <v>Do but for slab betn.Gr. 6-6;8-8 &amp; A-A;B-B</v>
          </cell>
          <cell r="D339">
            <v>1</v>
          </cell>
          <cell r="E339">
            <v>6.5499999999999989</v>
          </cell>
          <cell r="F339">
            <v>6.55</v>
          </cell>
          <cell r="G339">
            <v>4.5250000000000004</v>
          </cell>
          <cell r="H339">
            <v>0.125</v>
          </cell>
          <cell r="I339">
            <v>3.7</v>
          </cell>
        </row>
        <row r="340">
          <cell r="C340" t="str">
            <v>Do but for slab betn.Gr. 1-1;7-7 &amp; B-B;D-D</v>
          </cell>
          <cell r="D340">
            <v>1</v>
          </cell>
          <cell r="E340">
            <v>21.65</v>
          </cell>
          <cell r="F340">
            <v>21.65</v>
          </cell>
          <cell r="G340">
            <v>6.1999999999999993</v>
          </cell>
          <cell r="H340">
            <v>0.125</v>
          </cell>
          <cell r="I340">
            <v>16.78</v>
          </cell>
        </row>
        <row r="341">
          <cell r="C341" t="str">
            <v>Do but for slab betn.Gr.7-7;8-8 &amp; B-B;C-C</v>
          </cell>
          <cell r="D341">
            <v>1</v>
          </cell>
          <cell r="E341">
            <v>2.65</v>
          </cell>
          <cell r="F341">
            <v>2.65</v>
          </cell>
          <cell r="G341">
            <v>1.55</v>
          </cell>
          <cell r="H341">
            <v>0.125</v>
          </cell>
          <cell r="I341">
            <v>0.51</v>
          </cell>
        </row>
        <row r="342">
          <cell r="I342">
            <v>43.46</v>
          </cell>
          <cell r="J342" t="str">
            <v>cu.m.</v>
          </cell>
        </row>
        <row r="343">
          <cell r="C343" t="str">
            <v xml:space="preserve">For stair House Floor </v>
          </cell>
        </row>
        <row r="344">
          <cell r="C344" t="str">
            <v>Do but for colmn</v>
          </cell>
          <cell r="D344">
            <v>10</v>
          </cell>
          <cell r="E344">
            <v>0.35</v>
          </cell>
          <cell r="F344">
            <v>3.5</v>
          </cell>
          <cell r="G344">
            <v>0.35</v>
          </cell>
          <cell r="H344">
            <v>3.0249999999999999</v>
          </cell>
          <cell r="I344">
            <v>3.71</v>
          </cell>
        </row>
        <row r="345">
          <cell r="C345" t="str">
            <v>Do but for Beam slab on gr.7-7;8-8</v>
          </cell>
          <cell r="D345">
            <v>2</v>
          </cell>
          <cell r="E345">
            <v>4.25</v>
          </cell>
          <cell r="F345">
            <v>8.5</v>
          </cell>
          <cell r="G345">
            <v>0.23</v>
          </cell>
          <cell r="H345">
            <v>0.4</v>
          </cell>
          <cell r="I345">
            <v>0.78</v>
          </cell>
        </row>
        <row r="346">
          <cell r="C346" t="str">
            <v>Do but for Beam slab on gr.A-A;B-B</v>
          </cell>
          <cell r="D346">
            <v>2</v>
          </cell>
          <cell r="E346">
            <v>4.5250000000000004</v>
          </cell>
          <cell r="F346">
            <v>9.0500000000000007</v>
          </cell>
          <cell r="G346">
            <v>0.23</v>
          </cell>
          <cell r="H346">
            <v>0.3</v>
          </cell>
          <cell r="I346">
            <v>0.62</v>
          </cell>
        </row>
        <row r="347">
          <cell r="C347" t="str">
            <v>Do but for Beam slab on gr.3-3;4-4</v>
          </cell>
          <cell r="D347">
            <v>2</v>
          </cell>
          <cell r="E347">
            <v>4.5250000000000004</v>
          </cell>
          <cell r="F347">
            <v>9.0500000000000007</v>
          </cell>
          <cell r="G347">
            <v>0.23</v>
          </cell>
          <cell r="H347">
            <v>0.4</v>
          </cell>
          <cell r="I347">
            <v>0.83</v>
          </cell>
        </row>
        <row r="348">
          <cell r="C348" t="str">
            <v>Do but for Beam slab on gr.A-A;B-B</v>
          </cell>
          <cell r="D348">
            <v>2</v>
          </cell>
          <cell r="E348">
            <v>3.55</v>
          </cell>
          <cell r="F348">
            <v>7.1</v>
          </cell>
          <cell r="G348">
            <v>0.23</v>
          </cell>
          <cell r="H348">
            <v>0.3</v>
          </cell>
          <cell r="I348">
            <v>0.49</v>
          </cell>
        </row>
        <row r="349">
          <cell r="C349" t="str">
            <v xml:space="preserve">Do but for slab </v>
          </cell>
          <cell r="D349">
            <v>1</v>
          </cell>
          <cell r="E349">
            <v>3</v>
          </cell>
          <cell r="F349">
            <v>3</v>
          </cell>
          <cell r="G349">
            <v>6.0750000000000002</v>
          </cell>
          <cell r="H349">
            <v>0.125</v>
          </cell>
          <cell r="I349">
            <v>2.2799999999999998</v>
          </cell>
        </row>
        <row r="350">
          <cell r="C350" t="str">
            <v xml:space="preserve">Do but for slab </v>
          </cell>
          <cell r="D350">
            <v>1</v>
          </cell>
          <cell r="E350">
            <v>6.0750000000000002</v>
          </cell>
          <cell r="F350">
            <v>6.08</v>
          </cell>
          <cell r="G350">
            <v>3.9</v>
          </cell>
          <cell r="H350">
            <v>0.125</v>
          </cell>
          <cell r="I350">
            <v>2.96</v>
          </cell>
        </row>
        <row r="351">
          <cell r="C351" t="str">
            <v>Do but for porch portion</v>
          </cell>
          <cell r="D351">
            <v>2</v>
          </cell>
          <cell r="E351">
            <v>1.65</v>
          </cell>
          <cell r="F351">
            <v>3.3</v>
          </cell>
          <cell r="G351">
            <v>3.9</v>
          </cell>
          <cell r="H351">
            <v>0.125</v>
          </cell>
          <cell r="I351">
            <v>1.61</v>
          </cell>
        </row>
        <row r="352">
          <cell r="I352">
            <v>13.280000000000001</v>
          </cell>
          <cell r="J352" t="str">
            <v>cu.m.</v>
          </cell>
        </row>
        <row r="353">
          <cell r="B353">
            <v>3.3</v>
          </cell>
          <cell r="E353" t="str">
            <v>Grand Total PCC (1:1.5:3) Works</v>
          </cell>
          <cell r="I353">
            <v>239.49293750000001</v>
          </cell>
          <cell r="J353" t="str">
            <v>cu.m.</v>
          </cell>
        </row>
        <row r="354">
          <cell r="C354" t="str">
            <v>Providing, Laying &amp; Fixing Reinforcement bars (Grade 415 TMT Or TOR above) work including straightening, cleaning, cutting, bending, binding with 20 SWG annealed  wire &amp; fixing in position as per drawing, bar bending schedule for raft foundation column, b</v>
          </cell>
        </row>
        <row r="355">
          <cell r="H355" t="str">
            <v>2% of Total R.C.C. =</v>
          </cell>
          <cell r="I355">
            <v>37600.391000000003</v>
          </cell>
          <cell r="J355" t="str">
            <v>Kg</v>
          </cell>
        </row>
        <row r="356">
          <cell r="B356">
            <v>4.0999999999999996</v>
          </cell>
          <cell r="I356">
            <v>37600.391000000003</v>
          </cell>
        </row>
        <row r="357">
          <cell r="C357" t="str">
            <v xml:space="preserve"> Providing,Laying &amp; Fixing, Centering and shuttering with approved wood  for all kinds of R.C.C. work including all necessary propping, scaffolding, staging, supporting, dismantling and clearing from the site, including shuttering of circular column up to</v>
          </cell>
          <cell r="J357" t="str">
            <v>sq.m.</v>
          </cell>
        </row>
        <row r="358">
          <cell r="C358" t="str">
            <v>Form work 7.5 sq.m @1cu.m of concrete volume</v>
          </cell>
          <cell r="I358">
            <v>1796.19703125</v>
          </cell>
          <cell r="J358" t="str">
            <v>sq.m.</v>
          </cell>
        </row>
        <row r="359">
          <cell r="B359">
            <v>5.0999999999999996</v>
          </cell>
          <cell r="E359" t="str">
            <v>Grand Total Form Works</v>
          </cell>
          <cell r="I359">
            <v>1796.19703125</v>
          </cell>
          <cell r="J359" t="str">
            <v>sq.m.</v>
          </cell>
        </row>
        <row r="360">
          <cell r="C360" t="str">
            <v>Do but for footing of colmn. F1</v>
          </cell>
          <cell r="D360">
            <v>1</v>
          </cell>
          <cell r="E360">
            <v>6</v>
          </cell>
          <cell r="F360">
            <v>6</v>
          </cell>
          <cell r="H360">
            <v>0.15</v>
          </cell>
          <cell r="I360">
            <v>0.9</v>
          </cell>
        </row>
        <row r="361">
          <cell r="C361" t="str">
            <v>Do but for footing of colmn. F2</v>
          </cell>
          <cell r="D361">
            <v>4</v>
          </cell>
          <cell r="E361">
            <v>7.2</v>
          </cell>
          <cell r="F361">
            <v>28.8</v>
          </cell>
          <cell r="H361">
            <v>0.15</v>
          </cell>
          <cell r="I361">
            <v>4.32</v>
          </cell>
        </row>
        <row r="362">
          <cell r="C362" t="str">
            <v>Do but for footing of colmn. F3</v>
          </cell>
          <cell r="D362">
            <v>3</v>
          </cell>
          <cell r="E362">
            <v>8</v>
          </cell>
          <cell r="F362">
            <v>24</v>
          </cell>
          <cell r="H362">
            <v>0.15</v>
          </cell>
          <cell r="I362">
            <v>3.6</v>
          </cell>
        </row>
        <row r="363">
          <cell r="C363" t="str">
            <v>Do but for footing of colmn. F4</v>
          </cell>
          <cell r="D363">
            <v>4</v>
          </cell>
          <cell r="E363">
            <v>8.8000000000000007</v>
          </cell>
          <cell r="F363">
            <v>35.200000000000003</v>
          </cell>
          <cell r="H363">
            <v>0.15</v>
          </cell>
          <cell r="I363">
            <v>5.28</v>
          </cell>
        </row>
        <row r="364">
          <cell r="C364" t="str">
            <v>Do but for footing of colmn. F5</v>
          </cell>
          <cell r="D364">
            <v>4</v>
          </cell>
          <cell r="E364">
            <v>10</v>
          </cell>
          <cell r="F364">
            <v>40</v>
          </cell>
          <cell r="H364">
            <v>0.15</v>
          </cell>
          <cell r="I364">
            <v>6</v>
          </cell>
        </row>
        <row r="365">
          <cell r="C365" t="str">
            <v>Do but for footing of colmn. F6</v>
          </cell>
          <cell r="D365">
            <v>5</v>
          </cell>
          <cell r="E365">
            <v>11.2</v>
          </cell>
          <cell r="F365">
            <v>56</v>
          </cell>
          <cell r="H365">
            <v>0.15</v>
          </cell>
          <cell r="I365">
            <v>8.4</v>
          </cell>
        </row>
        <row r="366">
          <cell r="C366" t="str">
            <v>Do but for footing of colmn.CF1</v>
          </cell>
          <cell r="D366">
            <v>1</v>
          </cell>
          <cell r="E366">
            <v>11.8</v>
          </cell>
          <cell r="F366">
            <v>11.8</v>
          </cell>
          <cell r="H366">
            <v>0.35</v>
          </cell>
          <cell r="I366">
            <v>4.13</v>
          </cell>
        </row>
        <row r="367">
          <cell r="C367" t="str">
            <v>Do but for footing of colmn.CF2</v>
          </cell>
          <cell r="D367">
            <v>1</v>
          </cell>
          <cell r="E367">
            <v>12</v>
          </cell>
          <cell r="F367">
            <v>12</v>
          </cell>
          <cell r="H367">
            <v>0.35</v>
          </cell>
          <cell r="I367">
            <v>4.2</v>
          </cell>
        </row>
        <row r="368">
          <cell r="C368" t="str">
            <v>Do but for footing to FF</v>
          </cell>
          <cell r="D368">
            <v>25</v>
          </cell>
          <cell r="E368">
            <v>1.4</v>
          </cell>
          <cell r="F368">
            <v>35</v>
          </cell>
          <cell r="H368">
            <v>4.8499999999999996</v>
          </cell>
          <cell r="I368">
            <v>169.75</v>
          </cell>
        </row>
        <row r="369">
          <cell r="C369" t="str">
            <v>Do but for FFto SF</v>
          </cell>
          <cell r="D369">
            <v>25</v>
          </cell>
          <cell r="E369">
            <v>1.4</v>
          </cell>
          <cell r="F369">
            <v>35</v>
          </cell>
          <cell r="H369">
            <v>3.0249999999999999</v>
          </cell>
          <cell r="I369">
            <v>105.88</v>
          </cell>
        </row>
        <row r="370">
          <cell r="C370" t="str">
            <v>Do but for SF to RF</v>
          </cell>
          <cell r="D370">
            <v>23</v>
          </cell>
          <cell r="E370">
            <v>1.4</v>
          </cell>
          <cell r="F370">
            <v>32.200000000000003</v>
          </cell>
          <cell r="H370">
            <v>3.0249999999999999</v>
          </cell>
          <cell r="I370">
            <v>97.41</v>
          </cell>
        </row>
        <row r="371">
          <cell r="C371" t="str">
            <v>Do for Foundation beam</v>
          </cell>
          <cell r="D371">
            <v>121.87</v>
          </cell>
          <cell r="E371">
            <v>2</v>
          </cell>
          <cell r="F371">
            <v>243.74</v>
          </cell>
          <cell r="H371">
            <v>0.35</v>
          </cell>
          <cell r="I371">
            <v>85.31</v>
          </cell>
        </row>
        <row r="372">
          <cell r="C372" t="str">
            <v>Do forTie beam</v>
          </cell>
          <cell r="D372">
            <v>121.87</v>
          </cell>
          <cell r="E372">
            <v>2</v>
          </cell>
          <cell r="F372">
            <v>243.74</v>
          </cell>
          <cell r="H372">
            <v>0.35</v>
          </cell>
          <cell r="I372">
            <v>85.31</v>
          </cell>
        </row>
        <row r="373">
          <cell r="C373" t="str">
            <v xml:space="preserve">Do but for sill band </v>
          </cell>
          <cell r="D373">
            <v>491.55000000000007</v>
          </cell>
          <cell r="E373">
            <v>2</v>
          </cell>
          <cell r="F373">
            <v>983.1</v>
          </cell>
          <cell r="H373">
            <v>0.01</v>
          </cell>
          <cell r="I373">
            <v>9.83</v>
          </cell>
        </row>
        <row r="374">
          <cell r="C374" t="str">
            <v xml:space="preserve">Do but for Lintle band </v>
          </cell>
          <cell r="D374">
            <v>2</v>
          </cell>
          <cell r="E374">
            <v>491.55000000000007</v>
          </cell>
          <cell r="F374">
            <v>983.1</v>
          </cell>
          <cell r="H374">
            <v>0.01</v>
          </cell>
          <cell r="I374">
            <v>9.83</v>
          </cell>
        </row>
        <row r="376">
          <cell r="C376" t="str">
            <v>Do but for slab beam of GF(gr.1,2,3,4,5,6,7,8)</v>
          </cell>
          <cell r="D376">
            <v>50.09</v>
          </cell>
          <cell r="E376">
            <v>2</v>
          </cell>
          <cell r="F376">
            <v>100.18</v>
          </cell>
          <cell r="H376">
            <v>0.4</v>
          </cell>
          <cell r="I376">
            <v>40.07</v>
          </cell>
        </row>
        <row r="377">
          <cell r="C377" t="str">
            <v>Do but for slab beam of GF(gr.A,B,C,...)</v>
          </cell>
          <cell r="D377">
            <v>85.63</v>
          </cell>
          <cell r="E377">
            <v>2</v>
          </cell>
          <cell r="F377">
            <v>171.26</v>
          </cell>
          <cell r="H377">
            <v>0.3</v>
          </cell>
          <cell r="I377">
            <v>51.38</v>
          </cell>
        </row>
        <row r="378">
          <cell r="C378" t="str">
            <v>Do but for slab</v>
          </cell>
          <cell r="D378">
            <v>1</v>
          </cell>
          <cell r="I378">
            <v>262.08999999999997</v>
          </cell>
        </row>
        <row r="379">
          <cell r="C379" t="str">
            <v xml:space="preserve"> Do but for perimeter of slab</v>
          </cell>
          <cell r="D379">
            <v>1</v>
          </cell>
          <cell r="E379">
            <v>127.75</v>
          </cell>
          <cell r="F379">
            <v>127.75</v>
          </cell>
          <cell r="H379">
            <v>0.13</v>
          </cell>
          <cell r="I379">
            <v>16.61</v>
          </cell>
        </row>
        <row r="381">
          <cell r="C381" t="str">
            <v>Do but for slab beam of GF(gr.1,2,3,4,5,6,7,8)</v>
          </cell>
          <cell r="D381">
            <v>50.09</v>
          </cell>
          <cell r="E381">
            <v>2</v>
          </cell>
          <cell r="F381">
            <v>100.18</v>
          </cell>
          <cell r="H381">
            <v>0.4</v>
          </cell>
          <cell r="I381">
            <v>40.07</v>
          </cell>
        </row>
        <row r="382">
          <cell r="C382" t="str">
            <v>Do but for slab beam of GF(gr.A,B,C,...)</v>
          </cell>
          <cell r="D382">
            <v>85.63000000000001</v>
          </cell>
          <cell r="E382">
            <v>2</v>
          </cell>
          <cell r="F382">
            <v>171.26</v>
          </cell>
          <cell r="H382">
            <v>0.3</v>
          </cell>
          <cell r="I382">
            <v>51.38</v>
          </cell>
        </row>
        <row r="383">
          <cell r="C383" t="str">
            <v>Do but for slab</v>
          </cell>
          <cell r="D383">
            <v>1</v>
          </cell>
          <cell r="I383">
            <v>255.68</v>
          </cell>
        </row>
        <row r="384">
          <cell r="C384" t="str">
            <v xml:space="preserve"> Do but for perimeter of slab</v>
          </cell>
          <cell r="D384">
            <v>1</v>
          </cell>
          <cell r="E384">
            <v>124.45</v>
          </cell>
          <cell r="F384">
            <v>124.45</v>
          </cell>
          <cell r="H384">
            <v>0.13</v>
          </cell>
          <cell r="I384">
            <v>16.18</v>
          </cell>
        </row>
        <row r="386">
          <cell r="C386" t="str">
            <v>Do but for slab beam of GF(gr.1,2,3,4,5,6,7,8)</v>
          </cell>
          <cell r="D386">
            <v>64.78</v>
          </cell>
          <cell r="E386">
            <v>2</v>
          </cell>
          <cell r="F386">
            <v>129.56</v>
          </cell>
          <cell r="H386">
            <v>0.4</v>
          </cell>
          <cell r="I386">
            <v>51.82</v>
          </cell>
        </row>
        <row r="387">
          <cell r="C387" t="str">
            <v>Do but for slab beam of GF(gr.A,B,C,...)</v>
          </cell>
          <cell r="D387">
            <v>54.9</v>
          </cell>
          <cell r="E387">
            <v>2</v>
          </cell>
          <cell r="F387">
            <v>109.8</v>
          </cell>
          <cell r="H387">
            <v>0.3</v>
          </cell>
          <cell r="I387">
            <v>32.94</v>
          </cell>
        </row>
        <row r="388">
          <cell r="C388" t="str">
            <v>Do but for slab</v>
          </cell>
          <cell r="D388">
            <v>1</v>
          </cell>
          <cell r="I388">
            <v>201.6</v>
          </cell>
        </row>
        <row r="389">
          <cell r="C389" t="str">
            <v xml:space="preserve"> Do but for perimeter of slab</v>
          </cell>
          <cell r="D389">
            <v>1</v>
          </cell>
          <cell r="E389">
            <v>110.19999999999999</v>
          </cell>
          <cell r="F389">
            <v>110.2</v>
          </cell>
          <cell r="H389">
            <v>0.13</v>
          </cell>
          <cell r="I389">
            <v>14.33</v>
          </cell>
        </row>
        <row r="391">
          <cell r="C391" t="str">
            <v xml:space="preserve">For stair House Floor </v>
          </cell>
        </row>
        <row r="392">
          <cell r="C392" t="str">
            <v>Do but for colmn</v>
          </cell>
          <cell r="D392">
            <v>10</v>
          </cell>
          <cell r="E392">
            <v>1.4</v>
          </cell>
          <cell r="F392">
            <v>14</v>
          </cell>
          <cell r="H392">
            <v>3.0249999999999999</v>
          </cell>
          <cell r="I392">
            <v>42.35</v>
          </cell>
        </row>
        <row r="393">
          <cell r="C393" t="str">
            <v>Do but for slab beam of GF(gr.1,2,3,4...)</v>
          </cell>
          <cell r="D393">
            <v>2</v>
          </cell>
          <cell r="E393">
            <v>8.7750000000000004</v>
          </cell>
          <cell r="F393">
            <v>17.55</v>
          </cell>
          <cell r="H393">
            <v>0.4</v>
          </cell>
          <cell r="I393">
            <v>7.02</v>
          </cell>
        </row>
        <row r="394">
          <cell r="C394" t="str">
            <v>Do but for slab beam of GF(gr.A,B,C,...)</v>
          </cell>
          <cell r="D394">
            <v>2</v>
          </cell>
          <cell r="E394">
            <v>16.149999999999999</v>
          </cell>
          <cell r="F394">
            <v>32.299999999999997</v>
          </cell>
          <cell r="H394">
            <v>0.3</v>
          </cell>
          <cell r="I394">
            <v>9.69</v>
          </cell>
        </row>
        <row r="395">
          <cell r="C395" t="str">
            <v>Do but for slab</v>
          </cell>
          <cell r="D395">
            <v>1</v>
          </cell>
          <cell r="I395">
            <v>54.800000000000004</v>
          </cell>
        </row>
        <row r="396">
          <cell r="C396" t="str">
            <v xml:space="preserve"> Do but for perimeter of slab</v>
          </cell>
          <cell r="D396">
            <v>1</v>
          </cell>
          <cell r="E396">
            <v>52.51</v>
          </cell>
          <cell r="F396">
            <v>52.51</v>
          </cell>
          <cell r="H396">
            <v>0.13</v>
          </cell>
          <cell r="I396">
            <v>6.83</v>
          </cell>
        </row>
        <row r="397">
          <cell r="I397">
            <v>1754.99</v>
          </cell>
        </row>
        <row r="398">
          <cell r="B398">
            <v>6</v>
          </cell>
          <cell r="C398" t="str">
            <v>Plaster work :-</v>
          </cell>
        </row>
        <row r="399">
          <cell r="C399" t="str">
            <v>Supplying all material &amp; Laying 20mm th. c/s plaster in (1:4) ratio on floor of good finish in line &amp; level including racking the joint, wetting of surfaces &amp; curing the work all complete.</v>
          </cell>
          <cell r="J399" t="str">
            <v>sq.m.</v>
          </cell>
        </row>
        <row r="400">
          <cell r="C400" t="str">
            <v xml:space="preserve">Outside plaster on wall  </v>
          </cell>
        </row>
        <row r="401">
          <cell r="C401" t="str">
            <v xml:space="preserve">Do but for Tie Beam below plinth level </v>
          </cell>
          <cell r="D401">
            <v>1</v>
          </cell>
          <cell r="E401">
            <v>72.349999999999994</v>
          </cell>
          <cell r="F401">
            <v>72.349999999999994</v>
          </cell>
          <cell r="H401">
            <v>0.35</v>
          </cell>
          <cell r="I401">
            <v>25.32</v>
          </cell>
        </row>
        <row r="402">
          <cell r="C402" t="str">
            <v xml:space="preserve">Do but for outside of Ground Floor </v>
          </cell>
          <cell r="D402">
            <v>1</v>
          </cell>
          <cell r="E402">
            <v>72.349999999999994</v>
          </cell>
          <cell r="F402">
            <v>72.349999999999994</v>
          </cell>
          <cell r="H402">
            <v>3.15</v>
          </cell>
          <cell r="I402">
            <v>227.9</v>
          </cell>
        </row>
        <row r="403">
          <cell r="C403" t="str">
            <v xml:space="preserve">Do but for Outwside of First Floor </v>
          </cell>
          <cell r="D403">
            <v>1</v>
          </cell>
          <cell r="E403">
            <v>72.349999999999994</v>
          </cell>
          <cell r="F403">
            <v>72.349999999999994</v>
          </cell>
          <cell r="H403">
            <v>3.15</v>
          </cell>
          <cell r="I403">
            <v>227.9</v>
          </cell>
        </row>
        <row r="404">
          <cell r="C404" t="str">
            <v xml:space="preserve">Do but for outside of Second Floor </v>
          </cell>
          <cell r="D404">
            <v>1</v>
          </cell>
          <cell r="E404">
            <v>73.871999999999986</v>
          </cell>
          <cell r="F404">
            <v>73.87</v>
          </cell>
          <cell r="H404">
            <v>3.15</v>
          </cell>
          <cell r="I404">
            <v>232.69</v>
          </cell>
        </row>
        <row r="405">
          <cell r="C405" t="str">
            <v xml:space="preserve">Do but for parapet wall porch infront side </v>
          </cell>
          <cell r="D405">
            <v>4</v>
          </cell>
          <cell r="E405">
            <v>6.85</v>
          </cell>
          <cell r="F405">
            <v>27.4</v>
          </cell>
          <cell r="H405">
            <v>2</v>
          </cell>
          <cell r="I405">
            <v>54.8</v>
          </cell>
        </row>
        <row r="406">
          <cell r="C406" t="str">
            <v xml:space="preserve">Do but for staircase house  </v>
          </cell>
          <cell r="D406">
            <v>1</v>
          </cell>
          <cell r="E406">
            <v>16.149999999999999</v>
          </cell>
          <cell r="F406">
            <v>16.149999999999999</v>
          </cell>
          <cell r="H406">
            <v>2.5</v>
          </cell>
          <cell r="I406">
            <v>40.380000000000003</v>
          </cell>
        </row>
        <row r="407">
          <cell r="C407" t="str">
            <v xml:space="preserve">Do but for  small staircase house  </v>
          </cell>
          <cell r="D407">
            <v>1</v>
          </cell>
          <cell r="E407">
            <v>17.45</v>
          </cell>
          <cell r="F407">
            <v>17.45</v>
          </cell>
          <cell r="H407">
            <v>2.5</v>
          </cell>
          <cell r="I407">
            <v>43.63</v>
          </cell>
        </row>
        <row r="408">
          <cell r="C408" t="str">
            <v>Do but for staircase house parapet wall</v>
          </cell>
          <cell r="D408">
            <v>1</v>
          </cell>
          <cell r="E408">
            <v>33.599999999999994</v>
          </cell>
          <cell r="F408">
            <v>33.6</v>
          </cell>
          <cell r="H408">
            <v>0.9</v>
          </cell>
          <cell r="I408">
            <v>30.24</v>
          </cell>
        </row>
        <row r="409">
          <cell r="C409" t="str">
            <v xml:space="preserve">Deduction for Opening </v>
          </cell>
        </row>
        <row r="410">
          <cell r="C410" t="str">
            <v>Do but for  PD</v>
          </cell>
          <cell r="D410">
            <v>2</v>
          </cell>
          <cell r="E410">
            <v>1.2</v>
          </cell>
          <cell r="F410">
            <v>2.4</v>
          </cell>
          <cell r="H410">
            <v>2.75</v>
          </cell>
          <cell r="I410">
            <v>-6.6</v>
          </cell>
        </row>
        <row r="411">
          <cell r="C411" t="str">
            <v>Do but for  FD'</v>
          </cell>
          <cell r="D411">
            <v>0</v>
          </cell>
          <cell r="E411">
            <v>1.2</v>
          </cell>
          <cell r="F411">
            <v>0</v>
          </cell>
          <cell r="H411">
            <v>2.75</v>
          </cell>
          <cell r="I411">
            <v>0</v>
          </cell>
        </row>
        <row r="412">
          <cell r="C412" t="str">
            <v>Do but for  PD1</v>
          </cell>
          <cell r="D412">
            <v>5</v>
          </cell>
          <cell r="E412">
            <v>1</v>
          </cell>
          <cell r="F412">
            <v>5</v>
          </cell>
          <cell r="H412">
            <v>2.75</v>
          </cell>
          <cell r="I412">
            <v>-13.75</v>
          </cell>
        </row>
        <row r="413">
          <cell r="C413" t="str">
            <v>Do but for D1</v>
          </cell>
          <cell r="D413">
            <v>25</v>
          </cell>
          <cell r="E413">
            <v>1</v>
          </cell>
          <cell r="F413">
            <v>25</v>
          </cell>
          <cell r="H413">
            <v>2.75</v>
          </cell>
          <cell r="I413">
            <v>-68.75</v>
          </cell>
        </row>
        <row r="414">
          <cell r="C414" t="str">
            <v>Do but for PD2</v>
          </cell>
          <cell r="D414">
            <v>3</v>
          </cell>
          <cell r="E414">
            <v>0.75</v>
          </cell>
          <cell r="F414">
            <v>2.25</v>
          </cell>
          <cell r="H414">
            <v>2.75</v>
          </cell>
          <cell r="I414">
            <v>-6.19</v>
          </cell>
        </row>
        <row r="415">
          <cell r="C415" t="str">
            <v>Do but for W</v>
          </cell>
          <cell r="D415">
            <v>28</v>
          </cell>
          <cell r="E415">
            <v>1.8</v>
          </cell>
          <cell r="F415">
            <v>50.4</v>
          </cell>
          <cell r="H415">
            <v>1.8</v>
          </cell>
          <cell r="I415">
            <v>-90.72</v>
          </cell>
        </row>
        <row r="416">
          <cell r="C416" t="str">
            <v>Do but for W1</v>
          </cell>
          <cell r="D416">
            <v>5</v>
          </cell>
          <cell r="E416">
            <v>1.1000000000000001</v>
          </cell>
          <cell r="F416">
            <v>5.5</v>
          </cell>
          <cell r="H416">
            <v>1.8</v>
          </cell>
          <cell r="I416">
            <v>-9.9</v>
          </cell>
        </row>
        <row r="417">
          <cell r="C417" t="str">
            <v>Do but for W2</v>
          </cell>
          <cell r="D417">
            <v>5</v>
          </cell>
          <cell r="E417">
            <v>0.75</v>
          </cell>
          <cell r="F417">
            <v>3.75</v>
          </cell>
          <cell r="H417">
            <v>1.8</v>
          </cell>
          <cell r="I417">
            <v>-6.75</v>
          </cell>
        </row>
        <row r="418">
          <cell r="C418" t="str">
            <v>Do but for SW1</v>
          </cell>
          <cell r="D418">
            <v>4</v>
          </cell>
          <cell r="E418">
            <v>0.75</v>
          </cell>
          <cell r="F418">
            <v>3</v>
          </cell>
          <cell r="H418">
            <v>1.8</v>
          </cell>
          <cell r="I418">
            <v>-5.4</v>
          </cell>
        </row>
        <row r="419">
          <cell r="C419" t="str">
            <v>Do but for SW2</v>
          </cell>
          <cell r="D419">
            <v>3</v>
          </cell>
          <cell r="E419">
            <v>1.2</v>
          </cell>
          <cell r="F419">
            <v>3.6</v>
          </cell>
          <cell r="H419">
            <v>1.8</v>
          </cell>
          <cell r="I419">
            <v>-6.48</v>
          </cell>
        </row>
        <row r="420">
          <cell r="C420" t="str">
            <v>Do but for V</v>
          </cell>
          <cell r="D420">
            <v>2</v>
          </cell>
          <cell r="E420">
            <v>1.37</v>
          </cell>
          <cell r="F420">
            <v>2.74</v>
          </cell>
          <cell r="H420">
            <v>0.68</v>
          </cell>
          <cell r="I420">
            <v>-1.86</v>
          </cell>
        </row>
        <row r="421">
          <cell r="C421" t="str">
            <v>Do but for V1</v>
          </cell>
          <cell r="D421">
            <v>3</v>
          </cell>
          <cell r="E421">
            <v>1.1000000000000001</v>
          </cell>
          <cell r="F421">
            <v>3.3</v>
          </cell>
          <cell r="H421">
            <v>0.68</v>
          </cell>
          <cell r="I421">
            <v>-2.2400000000000002</v>
          </cell>
        </row>
        <row r="422">
          <cell r="C422" t="str">
            <v>Do but for FV1</v>
          </cell>
          <cell r="D422">
            <v>1</v>
          </cell>
          <cell r="E422">
            <v>1.1000000000000001</v>
          </cell>
          <cell r="F422">
            <v>1.1000000000000001</v>
          </cell>
          <cell r="H422">
            <v>0.68</v>
          </cell>
          <cell r="I422">
            <v>-0.75</v>
          </cell>
        </row>
        <row r="423">
          <cell r="I423">
            <v>663.4699999999998</v>
          </cell>
          <cell r="J423" t="str">
            <v>sq.m.</v>
          </cell>
        </row>
        <row r="424">
          <cell r="C424" t="str">
            <v xml:space="preserve">Inneside plaster on wall  </v>
          </cell>
        </row>
        <row r="425">
          <cell r="C425" t="str">
            <v xml:space="preserve">For GL.                                       Do but for Cold chain Room </v>
          </cell>
          <cell r="D425">
            <v>1</v>
          </cell>
          <cell r="E425">
            <v>22.4</v>
          </cell>
          <cell r="F425">
            <v>22.4</v>
          </cell>
          <cell r="H425">
            <v>3.02</v>
          </cell>
          <cell r="I425">
            <v>67.650000000000006</v>
          </cell>
        </row>
        <row r="426">
          <cell r="C426" t="str">
            <v xml:space="preserve">Do but for staircase Room </v>
          </cell>
          <cell r="D426">
            <v>1</v>
          </cell>
          <cell r="E426">
            <v>12.594999999999999</v>
          </cell>
          <cell r="F426">
            <v>12.6</v>
          </cell>
          <cell r="H426">
            <v>3.02</v>
          </cell>
          <cell r="I426">
            <v>38.049999999999997</v>
          </cell>
        </row>
        <row r="427">
          <cell r="C427" t="str">
            <v>Do but for Programm Suppervisor Room</v>
          </cell>
          <cell r="D427">
            <v>1</v>
          </cell>
          <cell r="E427">
            <v>18.549999999999997</v>
          </cell>
          <cell r="F427">
            <v>18.55</v>
          </cell>
          <cell r="H427">
            <v>3.02</v>
          </cell>
          <cell r="I427">
            <v>56.02</v>
          </cell>
        </row>
        <row r="428">
          <cell r="C428" t="str">
            <v xml:space="preserve">Do but for General Toilet Room  </v>
          </cell>
          <cell r="D428">
            <v>1</v>
          </cell>
          <cell r="E428">
            <v>18.560000000000002</v>
          </cell>
          <cell r="F428">
            <v>18.559999999999999</v>
          </cell>
          <cell r="H428">
            <v>3.02</v>
          </cell>
          <cell r="I428">
            <v>56.05</v>
          </cell>
        </row>
        <row r="429">
          <cell r="C429" t="str">
            <v xml:space="preserve">Do but for Toilet partition </v>
          </cell>
          <cell r="D429">
            <v>8</v>
          </cell>
          <cell r="E429">
            <v>2.4</v>
          </cell>
          <cell r="F429">
            <v>19.2</v>
          </cell>
          <cell r="H429">
            <v>2.5</v>
          </cell>
          <cell r="I429">
            <v>48</v>
          </cell>
        </row>
        <row r="430">
          <cell r="C430" t="str">
            <v xml:space="preserve">Do but for small staircase Room </v>
          </cell>
          <cell r="D430">
            <v>1</v>
          </cell>
          <cell r="E430">
            <v>11.15</v>
          </cell>
          <cell r="F430">
            <v>11.15</v>
          </cell>
          <cell r="H430">
            <v>3.02</v>
          </cell>
          <cell r="I430">
            <v>33.67</v>
          </cell>
        </row>
        <row r="431">
          <cell r="C431" t="str">
            <v>Do but for  Store 1</v>
          </cell>
          <cell r="D431">
            <v>1</v>
          </cell>
          <cell r="E431">
            <v>17.7</v>
          </cell>
          <cell r="F431">
            <v>17.7</v>
          </cell>
          <cell r="H431">
            <v>3.02</v>
          </cell>
          <cell r="I431">
            <v>53.45</v>
          </cell>
        </row>
        <row r="432">
          <cell r="C432" t="str">
            <v>Do but for  Store 2</v>
          </cell>
          <cell r="D432">
            <v>1</v>
          </cell>
          <cell r="E432">
            <v>15.049999999999999</v>
          </cell>
          <cell r="F432">
            <v>15.05</v>
          </cell>
          <cell r="H432">
            <v>3.02</v>
          </cell>
          <cell r="I432">
            <v>45.45</v>
          </cell>
        </row>
        <row r="433">
          <cell r="C433" t="str">
            <v>Do but for Multipurposed Room</v>
          </cell>
          <cell r="D433">
            <v>1</v>
          </cell>
          <cell r="E433">
            <v>29</v>
          </cell>
          <cell r="F433">
            <v>29</v>
          </cell>
          <cell r="H433">
            <v>3.02</v>
          </cell>
          <cell r="I433">
            <v>87.58</v>
          </cell>
        </row>
        <row r="434">
          <cell r="C434" t="str">
            <v>Do but for Labby</v>
          </cell>
          <cell r="D434">
            <v>1</v>
          </cell>
          <cell r="E434">
            <v>44.300000000000004</v>
          </cell>
          <cell r="F434">
            <v>44.3</v>
          </cell>
          <cell r="H434">
            <v>3.02</v>
          </cell>
          <cell r="I434">
            <v>133.79</v>
          </cell>
        </row>
        <row r="435">
          <cell r="I435">
            <v>619.70999999999992</v>
          </cell>
          <cell r="J435" t="str">
            <v>sq.m.</v>
          </cell>
        </row>
        <row r="436">
          <cell r="C436" t="str">
            <v>For FF     Do but for Program Supervisor Room</v>
          </cell>
          <cell r="D436">
            <v>2</v>
          </cell>
          <cell r="E436">
            <v>15.42</v>
          </cell>
          <cell r="F436">
            <v>30.84</v>
          </cell>
          <cell r="H436">
            <v>3.0249999999999999</v>
          </cell>
          <cell r="I436">
            <v>93.29</v>
          </cell>
        </row>
        <row r="437">
          <cell r="C437" t="str">
            <v xml:space="preserve">Do but for staircase Room </v>
          </cell>
          <cell r="D437">
            <v>1</v>
          </cell>
          <cell r="E437">
            <v>12.6</v>
          </cell>
          <cell r="F437">
            <v>12.6</v>
          </cell>
          <cell r="H437">
            <v>3.0249999999999999</v>
          </cell>
          <cell r="I437">
            <v>38.119999999999997</v>
          </cell>
        </row>
        <row r="438">
          <cell r="C438" t="str">
            <v xml:space="preserve">Do but for ADM Room </v>
          </cell>
          <cell r="D438">
            <v>2</v>
          </cell>
          <cell r="E438">
            <v>15.17</v>
          </cell>
          <cell r="F438">
            <v>30.34</v>
          </cell>
          <cell r="H438">
            <v>3.0249999999999999</v>
          </cell>
          <cell r="I438">
            <v>91.78</v>
          </cell>
        </row>
        <row r="439">
          <cell r="C439" t="str">
            <v>Do but for General Toilet</v>
          </cell>
          <cell r="D439">
            <v>1</v>
          </cell>
          <cell r="E439">
            <v>16.149999999999999</v>
          </cell>
          <cell r="F439">
            <v>16.149999999999999</v>
          </cell>
          <cell r="H439">
            <v>3.0249999999999999</v>
          </cell>
          <cell r="I439">
            <v>48.85</v>
          </cell>
        </row>
        <row r="440">
          <cell r="C440" t="str">
            <v xml:space="preserve">Do but for small staircase Room </v>
          </cell>
          <cell r="D440">
            <v>1</v>
          </cell>
          <cell r="E440">
            <v>11.7</v>
          </cell>
          <cell r="F440">
            <v>11.7</v>
          </cell>
          <cell r="H440">
            <v>3.0249999999999999</v>
          </cell>
          <cell r="I440">
            <v>35.39</v>
          </cell>
        </row>
        <row r="441">
          <cell r="C441" t="str">
            <v xml:space="preserve">Do but for Program Suppervisor </v>
          </cell>
          <cell r="D441">
            <v>1</v>
          </cell>
          <cell r="E441">
            <v>15.17</v>
          </cell>
          <cell r="F441">
            <v>15.17</v>
          </cell>
          <cell r="H441">
            <v>3.0249999999999999</v>
          </cell>
          <cell r="I441">
            <v>45.89</v>
          </cell>
        </row>
        <row r="442">
          <cell r="C442" t="str">
            <v xml:space="preserve">Do but for Program Suppervisor </v>
          </cell>
          <cell r="D442">
            <v>1</v>
          </cell>
          <cell r="E442">
            <v>15.3</v>
          </cell>
          <cell r="F442">
            <v>15.3</v>
          </cell>
          <cell r="H442">
            <v>3.0249999999999999</v>
          </cell>
          <cell r="I442">
            <v>46.28</v>
          </cell>
        </row>
        <row r="443">
          <cell r="C443" t="str">
            <v xml:space="preserve">Do but for Program Suppervisor </v>
          </cell>
          <cell r="D443">
            <v>1</v>
          </cell>
          <cell r="E443">
            <v>15.05</v>
          </cell>
          <cell r="F443">
            <v>15.05</v>
          </cell>
          <cell r="H443">
            <v>3.0249999999999999</v>
          </cell>
          <cell r="I443">
            <v>45.53</v>
          </cell>
        </row>
        <row r="444">
          <cell r="C444" t="str">
            <v>Do but for A/c Room</v>
          </cell>
          <cell r="D444">
            <v>1</v>
          </cell>
          <cell r="E444">
            <v>15.05</v>
          </cell>
          <cell r="F444">
            <v>15.05</v>
          </cell>
          <cell r="H444">
            <v>3.0249999999999999</v>
          </cell>
          <cell r="I444">
            <v>45.53</v>
          </cell>
        </row>
        <row r="445">
          <cell r="C445" t="str">
            <v>Do but for Office Chief Room</v>
          </cell>
          <cell r="D445">
            <v>1</v>
          </cell>
          <cell r="E445">
            <v>21.9</v>
          </cell>
          <cell r="F445">
            <v>21.9</v>
          </cell>
          <cell r="H445">
            <v>3.0249999999999999</v>
          </cell>
          <cell r="I445">
            <v>66.25</v>
          </cell>
        </row>
        <row r="446">
          <cell r="C446" t="str">
            <v>Do but for Corridor</v>
          </cell>
          <cell r="D446">
            <v>1</v>
          </cell>
          <cell r="E446">
            <v>35.5</v>
          </cell>
          <cell r="F446">
            <v>35.5</v>
          </cell>
          <cell r="H446">
            <v>3.0249999999999999</v>
          </cell>
          <cell r="I446">
            <v>107.39</v>
          </cell>
        </row>
        <row r="447">
          <cell r="I447">
            <v>664.3</v>
          </cell>
          <cell r="J447" t="str">
            <v>sq.m.</v>
          </cell>
        </row>
        <row r="448">
          <cell r="C448" t="str">
            <v>For SF                            Do but for staircase Room</v>
          </cell>
          <cell r="D448">
            <v>2</v>
          </cell>
          <cell r="E448">
            <v>12.6</v>
          </cell>
          <cell r="F448">
            <v>25.2</v>
          </cell>
          <cell r="H448">
            <v>3.0249999999999999</v>
          </cell>
          <cell r="I448">
            <v>76.23</v>
          </cell>
        </row>
        <row r="449">
          <cell r="C449" t="str">
            <v>Do but for kitchen/Dinning Room</v>
          </cell>
          <cell r="D449">
            <v>1</v>
          </cell>
          <cell r="E449">
            <v>15.16</v>
          </cell>
          <cell r="F449">
            <v>15.16</v>
          </cell>
          <cell r="H449">
            <v>3.0249999999999999</v>
          </cell>
          <cell r="I449">
            <v>45.86</v>
          </cell>
        </row>
        <row r="450">
          <cell r="C450" t="str">
            <v>Do but for Bath Room</v>
          </cell>
          <cell r="D450">
            <v>2</v>
          </cell>
          <cell r="E450">
            <v>8.08</v>
          </cell>
          <cell r="F450">
            <v>16.16</v>
          </cell>
          <cell r="H450">
            <v>3.0249999999999999</v>
          </cell>
          <cell r="I450">
            <v>48.88</v>
          </cell>
        </row>
        <row r="451">
          <cell r="C451" t="str">
            <v>Do but for Guest Room</v>
          </cell>
          <cell r="D451">
            <v>1</v>
          </cell>
          <cell r="E451">
            <v>15.16</v>
          </cell>
          <cell r="F451">
            <v>15.16</v>
          </cell>
          <cell r="H451">
            <v>3.0249999999999999</v>
          </cell>
          <cell r="I451">
            <v>45.86</v>
          </cell>
        </row>
        <row r="452">
          <cell r="C452" t="str">
            <v xml:space="preserve">Do but for small staircase Room </v>
          </cell>
          <cell r="D452">
            <v>2</v>
          </cell>
          <cell r="E452">
            <v>11.7</v>
          </cell>
          <cell r="F452">
            <v>23.4</v>
          </cell>
          <cell r="H452">
            <v>3.0249999999999999</v>
          </cell>
          <cell r="I452">
            <v>70.790000000000006</v>
          </cell>
        </row>
        <row r="453">
          <cell r="C453" t="str">
            <v xml:space="preserve">Do but for Program Suppervisor </v>
          </cell>
          <cell r="D453">
            <v>1</v>
          </cell>
          <cell r="E453">
            <v>15.05</v>
          </cell>
          <cell r="F453">
            <v>15.05</v>
          </cell>
          <cell r="H453">
            <v>3.0249999999999999</v>
          </cell>
          <cell r="I453">
            <v>45.53</v>
          </cell>
        </row>
        <row r="454">
          <cell r="C454" t="str">
            <v xml:space="preserve">Do but for Program Suppervisor </v>
          </cell>
          <cell r="D454">
            <v>1</v>
          </cell>
          <cell r="E454">
            <v>15.05</v>
          </cell>
          <cell r="F454">
            <v>15.05</v>
          </cell>
          <cell r="H454">
            <v>3.0249999999999999</v>
          </cell>
          <cell r="I454">
            <v>45.53</v>
          </cell>
        </row>
        <row r="455">
          <cell r="C455" t="str">
            <v xml:space="preserve">Do but for Program Suppervisor </v>
          </cell>
          <cell r="D455">
            <v>1</v>
          </cell>
          <cell r="E455">
            <v>15.11</v>
          </cell>
          <cell r="F455">
            <v>15.11</v>
          </cell>
          <cell r="H455">
            <v>3.0249999999999999</v>
          </cell>
          <cell r="I455">
            <v>45.71</v>
          </cell>
        </row>
        <row r="456">
          <cell r="C456" t="str">
            <v>Do but for Bed Room</v>
          </cell>
          <cell r="D456">
            <v>2</v>
          </cell>
          <cell r="E456">
            <v>15.11</v>
          </cell>
          <cell r="F456">
            <v>30.22</v>
          </cell>
          <cell r="H456">
            <v>3.0249999999999999</v>
          </cell>
          <cell r="I456">
            <v>91.42</v>
          </cell>
        </row>
        <row r="457">
          <cell r="C457" t="str">
            <v>Do but for Living Room</v>
          </cell>
          <cell r="D457">
            <v>1</v>
          </cell>
          <cell r="E457">
            <v>17.8</v>
          </cell>
          <cell r="F457">
            <v>17.8</v>
          </cell>
          <cell r="H457">
            <v>3.0249999999999999</v>
          </cell>
          <cell r="I457">
            <v>53.85</v>
          </cell>
        </row>
        <row r="458">
          <cell r="I458">
            <v>569.66</v>
          </cell>
          <cell r="J458" t="str">
            <v>sq.m.</v>
          </cell>
        </row>
        <row r="459">
          <cell r="C459" t="str">
            <v xml:space="preserve">Deduction for Opening </v>
          </cell>
        </row>
        <row r="460">
          <cell r="C460" t="str">
            <v>Do but for  PD</v>
          </cell>
          <cell r="D460">
            <v>2</v>
          </cell>
          <cell r="E460">
            <v>1.2</v>
          </cell>
          <cell r="F460">
            <v>2.4</v>
          </cell>
          <cell r="H460">
            <v>2.75</v>
          </cell>
          <cell r="I460">
            <v>-6.6</v>
          </cell>
        </row>
        <row r="461">
          <cell r="C461" t="str">
            <v>Do but for  FD'</v>
          </cell>
          <cell r="D461">
            <v>1</v>
          </cell>
          <cell r="E461">
            <v>1.2</v>
          </cell>
          <cell r="F461">
            <v>1.2</v>
          </cell>
          <cell r="H461">
            <v>2.75</v>
          </cell>
          <cell r="I461">
            <v>-3.3</v>
          </cell>
        </row>
        <row r="462">
          <cell r="C462" t="str">
            <v>Do but for  PD1</v>
          </cell>
          <cell r="D462">
            <v>5</v>
          </cell>
          <cell r="E462">
            <v>1</v>
          </cell>
          <cell r="F462">
            <v>5</v>
          </cell>
          <cell r="H462">
            <v>2.75</v>
          </cell>
          <cell r="I462">
            <v>-13.75</v>
          </cell>
        </row>
        <row r="463">
          <cell r="C463" t="str">
            <v>Do but for D1</v>
          </cell>
          <cell r="D463">
            <v>20</v>
          </cell>
          <cell r="E463">
            <v>1</v>
          </cell>
          <cell r="F463">
            <v>20</v>
          </cell>
          <cell r="H463">
            <v>2.75</v>
          </cell>
          <cell r="I463">
            <v>-55</v>
          </cell>
        </row>
        <row r="464">
          <cell r="C464" t="str">
            <v>Do but for PD2=D3</v>
          </cell>
          <cell r="D464">
            <v>9</v>
          </cell>
          <cell r="E464">
            <v>0.75</v>
          </cell>
          <cell r="F464">
            <v>6.75</v>
          </cell>
          <cell r="H464">
            <v>2.75</v>
          </cell>
          <cell r="I464">
            <v>-18.559999999999999</v>
          </cell>
        </row>
        <row r="465">
          <cell r="C465" t="str">
            <v>Do but for  D2</v>
          </cell>
          <cell r="D465">
            <v>2</v>
          </cell>
          <cell r="E465">
            <v>1.2</v>
          </cell>
          <cell r="F465">
            <v>2.4</v>
          </cell>
          <cell r="H465">
            <v>2.75</v>
          </cell>
          <cell r="I465">
            <v>-6.6</v>
          </cell>
        </row>
        <row r="466">
          <cell r="C466" t="str">
            <v>Do but for W</v>
          </cell>
          <cell r="D466">
            <v>36</v>
          </cell>
          <cell r="E466">
            <v>1.8</v>
          </cell>
          <cell r="F466">
            <v>64.8</v>
          </cell>
          <cell r="H466">
            <v>1.8</v>
          </cell>
          <cell r="I466">
            <v>-116.64</v>
          </cell>
        </row>
        <row r="467">
          <cell r="C467" t="str">
            <v>Do but for W2</v>
          </cell>
          <cell r="D467">
            <v>4</v>
          </cell>
          <cell r="E467">
            <v>1.1000000000000001</v>
          </cell>
          <cell r="F467">
            <v>4.4000000000000004</v>
          </cell>
          <cell r="H467">
            <v>1.8</v>
          </cell>
          <cell r="I467">
            <v>-7.92</v>
          </cell>
        </row>
        <row r="468">
          <cell r="C468" t="str">
            <v>Do but for SW1</v>
          </cell>
          <cell r="D468">
            <v>3</v>
          </cell>
          <cell r="E468">
            <v>1.8</v>
          </cell>
          <cell r="F468">
            <v>5.4</v>
          </cell>
          <cell r="H468">
            <v>0.75</v>
          </cell>
          <cell r="I468">
            <v>-4.05</v>
          </cell>
        </row>
        <row r="469">
          <cell r="C469" t="str">
            <v>Do but for SW2</v>
          </cell>
          <cell r="D469">
            <v>6</v>
          </cell>
          <cell r="E469">
            <v>1.2</v>
          </cell>
          <cell r="F469">
            <v>7.2</v>
          </cell>
          <cell r="H469">
            <v>1.8</v>
          </cell>
          <cell r="I469">
            <v>-12.96</v>
          </cell>
        </row>
        <row r="470">
          <cell r="C470" t="str">
            <v>Do but for V</v>
          </cell>
          <cell r="D470">
            <v>2</v>
          </cell>
          <cell r="E470">
            <v>1.4</v>
          </cell>
          <cell r="F470">
            <v>2.8</v>
          </cell>
          <cell r="H470">
            <v>0.75</v>
          </cell>
          <cell r="I470">
            <v>-2.1</v>
          </cell>
        </row>
        <row r="471">
          <cell r="C471" t="str">
            <v>Do but for V1</v>
          </cell>
          <cell r="D471">
            <v>4</v>
          </cell>
          <cell r="E471">
            <v>1.1000000000000001</v>
          </cell>
          <cell r="F471">
            <v>4.4000000000000004</v>
          </cell>
          <cell r="H471">
            <v>0.7</v>
          </cell>
          <cell r="I471">
            <v>-3.08</v>
          </cell>
        </row>
        <row r="472">
          <cell r="I472">
            <v>-250.56</v>
          </cell>
          <cell r="J472" t="str">
            <v>sq.m.</v>
          </cell>
        </row>
        <row r="473">
          <cell r="C473" t="str">
            <v>For Floor of Rooms to Finish</v>
          </cell>
        </row>
        <row r="474">
          <cell r="C474" t="str">
            <v xml:space="preserve">For GL.                      Do but for Cold chain Room </v>
          </cell>
          <cell r="D474">
            <v>1</v>
          </cell>
          <cell r="E474">
            <v>6.85</v>
          </cell>
          <cell r="F474">
            <v>6.85</v>
          </cell>
          <cell r="G474">
            <v>4.3499999999999996</v>
          </cell>
          <cell r="I474">
            <v>29.8</v>
          </cell>
        </row>
        <row r="475">
          <cell r="C475" t="str">
            <v>Do but for Programm Suppervisor Room</v>
          </cell>
          <cell r="D475">
            <v>1</v>
          </cell>
          <cell r="E475">
            <v>4.2249999999999996</v>
          </cell>
          <cell r="F475">
            <v>4.2300000000000004</v>
          </cell>
          <cell r="G475">
            <v>5.05</v>
          </cell>
          <cell r="I475">
            <v>21.36</v>
          </cell>
        </row>
        <row r="476">
          <cell r="C476" t="str">
            <v>Do but for  Store 1</v>
          </cell>
          <cell r="D476">
            <v>1</v>
          </cell>
          <cell r="E476">
            <v>5.55</v>
          </cell>
          <cell r="F476">
            <v>5.55</v>
          </cell>
          <cell r="G476">
            <v>3.3</v>
          </cell>
          <cell r="I476">
            <v>18.32</v>
          </cell>
        </row>
        <row r="477">
          <cell r="C477" t="str">
            <v>Do but for  Store 2</v>
          </cell>
          <cell r="D477">
            <v>1</v>
          </cell>
          <cell r="E477">
            <v>4.2249999999999996</v>
          </cell>
          <cell r="F477">
            <v>4.2300000000000004</v>
          </cell>
          <cell r="G477">
            <v>3.3</v>
          </cell>
          <cell r="I477">
            <v>13.96</v>
          </cell>
        </row>
        <row r="478">
          <cell r="C478" t="str">
            <v>Do but for Multipurposed Room</v>
          </cell>
          <cell r="D478">
            <v>1</v>
          </cell>
          <cell r="E478">
            <v>10.4</v>
          </cell>
          <cell r="F478">
            <v>10.4</v>
          </cell>
          <cell r="G478">
            <v>4.0999999999999996</v>
          </cell>
          <cell r="I478">
            <v>42.64</v>
          </cell>
        </row>
        <row r="479">
          <cell r="C479" t="str">
            <v>For FF     Do but for Program Supervisor Room</v>
          </cell>
          <cell r="D479">
            <v>2</v>
          </cell>
          <cell r="E479">
            <v>3.36</v>
          </cell>
          <cell r="F479">
            <v>6.72</v>
          </cell>
          <cell r="G479">
            <v>4.3499999999999996</v>
          </cell>
          <cell r="I479">
            <v>29.23</v>
          </cell>
        </row>
        <row r="480">
          <cell r="C480" t="str">
            <v xml:space="preserve">Do but for ADM Room </v>
          </cell>
          <cell r="D480">
            <v>2</v>
          </cell>
          <cell r="E480">
            <v>3.36</v>
          </cell>
          <cell r="F480">
            <v>6.72</v>
          </cell>
          <cell r="G480">
            <v>4.2249999999999996</v>
          </cell>
          <cell r="I480">
            <v>28.39</v>
          </cell>
        </row>
        <row r="481">
          <cell r="C481" t="str">
            <v xml:space="preserve">Do but for Program Suppervisor </v>
          </cell>
          <cell r="D481">
            <v>1</v>
          </cell>
          <cell r="E481">
            <v>3.36</v>
          </cell>
          <cell r="F481">
            <v>3.36</v>
          </cell>
          <cell r="G481">
            <v>4.2249999999999996</v>
          </cell>
          <cell r="I481">
            <v>14.2</v>
          </cell>
        </row>
        <row r="482">
          <cell r="C482" t="str">
            <v xml:space="preserve">Do but for Program Suppervisor </v>
          </cell>
          <cell r="D482">
            <v>1</v>
          </cell>
          <cell r="E482">
            <v>3.4249999999999998</v>
          </cell>
          <cell r="F482">
            <v>3.43</v>
          </cell>
          <cell r="G482">
            <v>4.2249999999999996</v>
          </cell>
          <cell r="I482">
            <v>14.49</v>
          </cell>
        </row>
        <row r="483">
          <cell r="C483" t="str">
            <v xml:space="preserve">Do but for Program Suppervisor </v>
          </cell>
          <cell r="D483">
            <v>1</v>
          </cell>
          <cell r="E483">
            <v>3.3</v>
          </cell>
          <cell r="F483">
            <v>3.3</v>
          </cell>
          <cell r="G483">
            <v>4.2249999999999996</v>
          </cell>
          <cell r="I483">
            <v>13.94</v>
          </cell>
        </row>
        <row r="484">
          <cell r="C484" t="str">
            <v>Do but for A/c Room</v>
          </cell>
          <cell r="D484">
            <v>1</v>
          </cell>
          <cell r="E484">
            <v>3.3</v>
          </cell>
          <cell r="F484">
            <v>3.3</v>
          </cell>
          <cell r="G484">
            <v>4.2249999999999996</v>
          </cell>
          <cell r="I484">
            <v>13.94</v>
          </cell>
        </row>
        <row r="485">
          <cell r="C485" t="str">
            <v>Do but for Office Chief Room</v>
          </cell>
          <cell r="D485">
            <v>1</v>
          </cell>
          <cell r="E485">
            <v>6.85</v>
          </cell>
          <cell r="F485">
            <v>6.85</v>
          </cell>
          <cell r="G485">
            <v>4.0999999999999996</v>
          </cell>
          <cell r="I485">
            <v>28.09</v>
          </cell>
        </row>
        <row r="486">
          <cell r="C486" t="str">
            <v xml:space="preserve">For SF                         </v>
          </cell>
        </row>
        <row r="487">
          <cell r="C487" t="str">
            <v>Do but for kitchen/Dinning Room</v>
          </cell>
          <cell r="D487">
            <v>1</v>
          </cell>
          <cell r="E487">
            <v>3.3</v>
          </cell>
          <cell r="F487">
            <v>3.3</v>
          </cell>
          <cell r="G487">
            <v>4.28</v>
          </cell>
          <cell r="I487">
            <v>14.12</v>
          </cell>
        </row>
        <row r="488">
          <cell r="C488" t="str">
            <v>Do but for Guest Room</v>
          </cell>
          <cell r="D488">
            <v>1</v>
          </cell>
          <cell r="E488">
            <v>4.28</v>
          </cell>
          <cell r="F488">
            <v>4.28</v>
          </cell>
          <cell r="G488">
            <v>3.3</v>
          </cell>
          <cell r="I488">
            <v>14.12</v>
          </cell>
        </row>
        <row r="489">
          <cell r="C489" t="str">
            <v xml:space="preserve">Do but for Program Suppervisor </v>
          </cell>
          <cell r="D489">
            <v>1</v>
          </cell>
          <cell r="E489">
            <v>4.2249999999999996</v>
          </cell>
          <cell r="F489">
            <v>4.2300000000000004</v>
          </cell>
          <cell r="G489">
            <v>3.3</v>
          </cell>
          <cell r="I489">
            <v>13.96</v>
          </cell>
        </row>
        <row r="490">
          <cell r="C490" t="str">
            <v xml:space="preserve">Do but for Program Suppervisor </v>
          </cell>
          <cell r="D490">
            <v>1</v>
          </cell>
          <cell r="E490">
            <v>4.2249999999999996</v>
          </cell>
          <cell r="F490">
            <v>4.2300000000000004</v>
          </cell>
          <cell r="G490">
            <v>3.3</v>
          </cell>
          <cell r="I490">
            <v>13.96</v>
          </cell>
        </row>
        <row r="491">
          <cell r="C491" t="str">
            <v xml:space="preserve">Do but for Program Suppervisor </v>
          </cell>
          <cell r="D491">
            <v>1</v>
          </cell>
          <cell r="E491">
            <v>4.2549999999999999</v>
          </cell>
          <cell r="F491">
            <v>4.26</v>
          </cell>
          <cell r="G491">
            <v>3.3</v>
          </cell>
          <cell r="I491">
            <v>14.06</v>
          </cell>
        </row>
        <row r="492">
          <cell r="C492" t="str">
            <v>Do but for Bed Room</v>
          </cell>
          <cell r="D492">
            <v>2</v>
          </cell>
          <cell r="E492">
            <v>4.2549999999999999</v>
          </cell>
          <cell r="F492">
            <v>8.51</v>
          </cell>
          <cell r="G492">
            <v>3.3</v>
          </cell>
          <cell r="I492">
            <v>28.08</v>
          </cell>
        </row>
        <row r="493">
          <cell r="C493" t="str">
            <v>Do but for Living Room</v>
          </cell>
          <cell r="D493">
            <v>1</v>
          </cell>
          <cell r="E493">
            <v>5.6</v>
          </cell>
          <cell r="F493">
            <v>5.6</v>
          </cell>
          <cell r="G493">
            <v>3.3</v>
          </cell>
          <cell r="I493">
            <v>18.48</v>
          </cell>
        </row>
        <row r="494">
          <cell r="F494">
            <v>99.35</v>
          </cell>
          <cell r="G494">
            <v>73.754999999999995</v>
          </cell>
        </row>
        <row r="495">
          <cell r="C495" t="str">
            <v>Do but for skirting</v>
          </cell>
          <cell r="D495">
            <v>1</v>
          </cell>
          <cell r="E495">
            <v>346.21</v>
          </cell>
          <cell r="F495">
            <v>346.21</v>
          </cell>
          <cell r="H495">
            <v>0.15</v>
          </cell>
          <cell r="I495">
            <v>51.931499999999993</v>
          </cell>
        </row>
        <row r="496">
          <cell r="I496">
            <v>437.0714999999999</v>
          </cell>
          <cell r="J496" t="str">
            <v>sq.m.</v>
          </cell>
        </row>
        <row r="497">
          <cell r="B497">
            <v>6.1</v>
          </cell>
          <cell r="E497" t="str">
            <v>Grand Total 20mm th.1:4 plaster</v>
          </cell>
          <cell r="I497">
            <v>2703.6514999999995</v>
          </cell>
          <cell r="J497" t="str">
            <v>sq.m.</v>
          </cell>
        </row>
        <row r="498">
          <cell r="C498" t="str">
            <v>Supplying all material &amp; Laying 12.5mm th. c/s plaster in (1:3) ratio on ceiling of good finish  in line &amp; level  including racking the joint, wetting of surfaces &amp; curing the work all complete.</v>
          </cell>
          <cell r="J498" t="str">
            <v>sq.m.</v>
          </cell>
        </row>
        <row r="499">
          <cell r="C499" t="str">
            <v xml:space="preserve">For GL.                      Do but for Cold chain Room </v>
          </cell>
          <cell r="D499">
            <v>1</v>
          </cell>
          <cell r="E499">
            <v>6.85</v>
          </cell>
          <cell r="F499">
            <v>6.85</v>
          </cell>
          <cell r="G499">
            <v>4.3499999999999996</v>
          </cell>
          <cell r="I499">
            <v>29.8</v>
          </cell>
        </row>
        <row r="500">
          <cell r="C500" t="str">
            <v xml:space="preserve">Do but for staircase Room </v>
          </cell>
          <cell r="D500">
            <v>1</v>
          </cell>
          <cell r="E500">
            <v>3.55</v>
          </cell>
          <cell r="F500">
            <v>3.55</v>
          </cell>
          <cell r="G500">
            <v>4.5225</v>
          </cell>
          <cell r="I500">
            <v>16.05</v>
          </cell>
        </row>
        <row r="501">
          <cell r="C501" t="str">
            <v>Do but for Programm Suppervisor Room</v>
          </cell>
          <cell r="D501">
            <v>1</v>
          </cell>
          <cell r="E501">
            <v>4.2249999999999996</v>
          </cell>
          <cell r="F501">
            <v>4.2300000000000004</v>
          </cell>
          <cell r="G501">
            <v>5.05</v>
          </cell>
          <cell r="I501">
            <v>21.36</v>
          </cell>
        </row>
        <row r="502">
          <cell r="C502" t="str">
            <v xml:space="preserve">Do but for General Toilet Room  </v>
          </cell>
          <cell r="D502">
            <v>1</v>
          </cell>
          <cell r="E502">
            <v>4.2300000000000004</v>
          </cell>
          <cell r="F502">
            <v>4.2300000000000004</v>
          </cell>
          <cell r="G502">
            <v>5.05</v>
          </cell>
          <cell r="I502">
            <v>21.36</v>
          </cell>
        </row>
        <row r="503">
          <cell r="C503" t="str">
            <v xml:space="preserve">Do but for small staircase Room </v>
          </cell>
          <cell r="D503">
            <v>1</v>
          </cell>
          <cell r="E503">
            <v>4.25</v>
          </cell>
          <cell r="F503">
            <v>4.25</v>
          </cell>
          <cell r="G503">
            <v>2.65</v>
          </cell>
          <cell r="I503">
            <v>11.26</v>
          </cell>
        </row>
        <row r="504">
          <cell r="C504" t="str">
            <v>Do but for  Store 1</v>
          </cell>
          <cell r="D504">
            <v>1</v>
          </cell>
          <cell r="E504">
            <v>5.55</v>
          </cell>
          <cell r="F504">
            <v>5.55</v>
          </cell>
          <cell r="G504">
            <v>3.3</v>
          </cell>
          <cell r="I504">
            <v>18.32</v>
          </cell>
        </row>
        <row r="505">
          <cell r="C505" t="str">
            <v>Do but for  Store 2</v>
          </cell>
          <cell r="D505">
            <v>1</v>
          </cell>
          <cell r="E505">
            <v>4.2249999999999996</v>
          </cell>
          <cell r="F505">
            <v>4.2300000000000004</v>
          </cell>
          <cell r="G505">
            <v>3.3</v>
          </cell>
          <cell r="I505">
            <v>13.96</v>
          </cell>
        </row>
        <row r="506">
          <cell r="C506" t="str">
            <v>Do but for Multipurposed Room</v>
          </cell>
          <cell r="D506">
            <v>1</v>
          </cell>
          <cell r="E506">
            <v>10.4</v>
          </cell>
          <cell r="F506">
            <v>10.4</v>
          </cell>
          <cell r="G506">
            <v>4.0999999999999996</v>
          </cell>
          <cell r="I506">
            <v>42.64</v>
          </cell>
        </row>
        <row r="507">
          <cell r="C507" t="str">
            <v>Do but for Labby</v>
          </cell>
          <cell r="D507">
            <v>1</v>
          </cell>
          <cell r="E507">
            <v>5.85</v>
          </cell>
          <cell r="F507">
            <v>5.85</v>
          </cell>
          <cell r="G507">
            <v>3.55</v>
          </cell>
          <cell r="I507">
            <v>20.77</v>
          </cell>
        </row>
        <row r="508">
          <cell r="C508" t="str">
            <v>Do but for corridor</v>
          </cell>
          <cell r="D508">
            <v>1</v>
          </cell>
          <cell r="E508">
            <v>16.849999999999998</v>
          </cell>
          <cell r="F508">
            <v>16.850000000000001</v>
          </cell>
          <cell r="G508">
            <v>1.55</v>
          </cell>
          <cell r="I508">
            <v>26.12</v>
          </cell>
        </row>
        <row r="509">
          <cell r="C509" t="str">
            <v>For FF     Do but for Program Supervisor Room</v>
          </cell>
          <cell r="D509">
            <v>2</v>
          </cell>
          <cell r="E509">
            <v>3.36</v>
          </cell>
          <cell r="F509">
            <v>6.72</v>
          </cell>
          <cell r="G509">
            <v>4.3499999999999996</v>
          </cell>
          <cell r="I509">
            <v>29.23</v>
          </cell>
        </row>
        <row r="510">
          <cell r="C510" t="str">
            <v xml:space="preserve">Do but for staircase Room </v>
          </cell>
          <cell r="D510">
            <v>1</v>
          </cell>
          <cell r="E510">
            <v>3.55</v>
          </cell>
          <cell r="F510">
            <v>3.55</v>
          </cell>
          <cell r="G510">
            <v>4.5250000000000004</v>
          </cell>
          <cell r="I510">
            <v>16.059999999999999</v>
          </cell>
        </row>
        <row r="511">
          <cell r="C511" t="str">
            <v xml:space="preserve">Do but for ADM Room </v>
          </cell>
          <cell r="D511">
            <v>2</v>
          </cell>
          <cell r="E511">
            <v>3.36</v>
          </cell>
          <cell r="F511">
            <v>6.72</v>
          </cell>
          <cell r="G511">
            <v>4.2249999999999996</v>
          </cell>
          <cell r="I511">
            <v>28.39</v>
          </cell>
        </row>
        <row r="512">
          <cell r="C512" t="str">
            <v>Do but for General Toilet</v>
          </cell>
          <cell r="D512">
            <v>1</v>
          </cell>
          <cell r="E512">
            <v>3.55</v>
          </cell>
          <cell r="F512">
            <v>3.55</v>
          </cell>
          <cell r="G512">
            <v>4.5250000000000004</v>
          </cell>
          <cell r="I512">
            <v>16.059999999999999</v>
          </cell>
        </row>
        <row r="513">
          <cell r="C513" t="str">
            <v xml:space="preserve">Do but for small staircase Room </v>
          </cell>
          <cell r="D513">
            <v>1</v>
          </cell>
          <cell r="E513">
            <v>2.65</v>
          </cell>
          <cell r="F513">
            <v>2.65</v>
          </cell>
          <cell r="G513">
            <v>4.5250000000000004</v>
          </cell>
          <cell r="I513">
            <v>11.99</v>
          </cell>
        </row>
        <row r="514">
          <cell r="C514" t="str">
            <v xml:space="preserve">Do but for Program Suppervisor </v>
          </cell>
          <cell r="D514">
            <v>1</v>
          </cell>
          <cell r="E514">
            <v>3.36</v>
          </cell>
          <cell r="F514">
            <v>3.36</v>
          </cell>
          <cell r="G514">
            <v>4.2249999999999996</v>
          </cell>
          <cell r="I514">
            <v>14.2</v>
          </cell>
        </row>
        <row r="515">
          <cell r="C515" t="str">
            <v xml:space="preserve">Do but for Program Suppervisor </v>
          </cell>
          <cell r="D515">
            <v>1</v>
          </cell>
          <cell r="E515">
            <v>3.4249999999999998</v>
          </cell>
          <cell r="F515">
            <v>3.43</v>
          </cell>
          <cell r="G515">
            <v>4.2249999999999996</v>
          </cell>
          <cell r="I515">
            <v>14.49</v>
          </cell>
        </row>
        <row r="516">
          <cell r="C516" t="str">
            <v xml:space="preserve">Do but for Program Suppervisor </v>
          </cell>
          <cell r="D516">
            <v>1</v>
          </cell>
          <cell r="E516">
            <v>3.3</v>
          </cell>
          <cell r="F516">
            <v>3.3</v>
          </cell>
          <cell r="G516">
            <v>4.2249999999999996</v>
          </cell>
          <cell r="I516">
            <v>13.94</v>
          </cell>
        </row>
        <row r="517">
          <cell r="C517" t="str">
            <v>Do but for A/c Room</v>
          </cell>
          <cell r="D517">
            <v>1</v>
          </cell>
          <cell r="E517">
            <v>3.3</v>
          </cell>
          <cell r="F517">
            <v>3.3</v>
          </cell>
          <cell r="G517">
            <v>4.2249999999999996</v>
          </cell>
          <cell r="I517">
            <v>13.94</v>
          </cell>
        </row>
        <row r="518">
          <cell r="C518" t="str">
            <v>Do but for Office Chief Room</v>
          </cell>
          <cell r="D518">
            <v>1</v>
          </cell>
          <cell r="E518">
            <v>6.85</v>
          </cell>
          <cell r="F518">
            <v>6.85</v>
          </cell>
          <cell r="G518">
            <v>4.0999999999999996</v>
          </cell>
          <cell r="I518">
            <v>28.09</v>
          </cell>
        </row>
        <row r="519">
          <cell r="C519" t="str">
            <v>Do but for Corridor</v>
          </cell>
          <cell r="D519">
            <v>1</v>
          </cell>
          <cell r="E519">
            <v>23.954999999999998</v>
          </cell>
          <cell r="F519">
            <v>23.96</v>
          </cell>
          <cell r="G519">
            <v>1.55</v>
          </cell>
          <cell r="I519">
            <v>37.14</v>
          </cell>
        </row>
        <row r="520">
          <cell r="C520" t="str">
            <v>For SF                            Do but for staircase Room</v>
          </cell>
          <cell r="D520">
            <v>2</v>
          </cell>
          <cell r="E520">
            <v>4.5250000000000004</v>
          </cell>
          <cell r="F520">
            <v>9.0500000000000007</v>
          </cell>
          <cell r="G520">
            <v>3.55</v>
          </cell>
          <cell r="I520">
            <v>32.130000000000003</v>
          </cell>
        </row>
        <row r="521">
          <cell r="C521" t="str">
            <v>Do but for kitchen/Dinning Room</v>
          </cell>
          <cell r="D521">
            <v>1</v>
          </cell>
          <cell r="E521">
            <v>3.3</v>
          </cell>
          <cell r="F521">
            <v>3.3</v>
          </cell>
          <cell r="G521">
            <v>4.28</v>
          </cell>
          <cell r="I521">
            <v>14.12</v>
          </cell>
        </row>
        <row r="522">
          <cell r="C522" t="str">
            <v>Do but for Bath Room</v>
          </cell>
          <cell r="D522">
            <v>2</v>
          </cell>
          <cell r="E522">
            <v>2.2625000000000002</v>
          </cell>
          <cell r="F522">
            <v>4.53</v>
          </cell>
          <cell r="G522">
            <v>1.7775000000000001</v>
          </cell>
          <cell r="I522">
            <v>8.0500000000000007</v>
          </cell>
        </row>
        <row r="523">
          <cell r="C523" t="str">
            <v>Do but for Guest Room</v>
          </cell>
          <cell r="D523">
            <v>1</v>
          </cell>
          <cell r="E523">
            <v>4.28</v>
          </cell>
          <cell r="F523">
            <v>4.28</v>
          </cell>
          <cell r="G523">
            <v>3.3</v>
          </cell>
          <cell r="I523">
            <v>14.12</v>
          </cell>
        </row>
        <row r="524">
          <cell r="C524" t="str">
            <v xml:space="preserve">Do but for small staircase Room </v>
          </cell>
          <cell r="D524">
            <v>2</v>
          </cell>
          <cell r="E524">
            <v>4.55</v>
          </cell>
          <cell r="F524">
            <v>9.1</v>
          </cell>
          <cell r="G524">
            <v>2.65</v>
          </cell>
          <cell r="I524">
            <v>24.12</v>
          </cell>
        </row>
        <row r="525">
          <cell r="C525" t="str">
            <v xml:space="preserve">Do but for Program Suppervisor </v>
          </cell>
          <cell r="D525">
            <v>1</v>
          </cell>
          <cell r="E525">
            <v>4.2249999999999996</v>
          </cell>
          <cell r="F525">
            <v>4.2300000000000004</v>
          </cell>
          <cell r="G525">
            <v>3.3</v>
          </cell>
          <cell r="I525">
            <v>13.96</v>
          </cell>
        </row>
        <row r="526">
          <cell r="C526" t="str">
            <v xml:space="preserve">Do but for Program Suppervisor </v>
          </cell>
          <cell r="D526">
            <v>1</v>
          </cell>
          <cell r="E526">
            <v>4.2249999999999996</v>
          </cell>
          <cell r="F526">
            <v>4.2300000000000004</v>
          </cell>
          <cell r="G526">
            <v>3.3</v>
          </cell>
          <cell r="I526">
            <v>13.96</v>
          </cell>
        </row>
        <row r="527">
          <cell r="C527" t="str">
            <v xml:space="preserve">Do but for Program Suppervisor </v>
          </cell>
          <cell r="D527">
            <v>1</v>
          </cell>
          <cell r="E527">
            <v>4.2549999999999999</v>
          </cell>
          <cell r="F527">
            <v>4.26</v>
          </cell>
          <cell r="G527">
            <v>3.3</v>
          </cell>
          <cell r="I527">
            <v>14.06</v>
          </cell>
        </row>
        <row r="528">
          <cell r="C528" t="str">
            <v>Do but for Bed Room</v>
          </cell>
          <cell r="D528">
            <v>2</v>
          </cell>
          <cell r="E528">
            <v>4.2549999999999999</v>
          </cell>
          <cell r="F528">
            <v>8.51</v>
          </cell>
          <cell r="G528">
            <v>3.3</v>
          </cell>
          <cell r="I528">
            <v>28.08</v>
          </cell>
        </row>
        <row r="529">
          <cell r="C529" t="str">
            <v>Do but for Living Room</v>
          </cell>
          <cell r="D529">
            <v>1</v>
          </cell>
          <cell r="E529">
            <v>5.6</v>
          </cell>
          <cell r="F529">
            <v>5.6</v>
          </cell>
          <cell r="G529">
            <v>3.3</v>
          </cell>
          <cell r="I529">
            <v>18.48</v>
          </cell>
        </row>
        <row r="530">
          <cell r="C530" t="str">
            <v>Do but for Corridor</v>
          </cell>
          <cell r="D530">
            <v>1</v>
          </cell>
          <cell r="E530">
            <v>23.954999999999998</v>
          </cell>
          <cell r="F530">
            <v>23.96</v>
          </cell>
          <cell r="G530">
            <v>1.55</v>
          </cell>
          <cell r="I530">
            <v>37.14</v>
          </cell>
        </row>
        <row r="531">
          <cell r="B531">
            <v>6.2</v>
          </cell>
          <cell r="E531" t="str">
            <v>Grand Total 12.5mm th.1:3 plaster</v>
          </cell>
          <cell r="I531">
            <v>663.39</v>
          </cell>
          <cell r="J531" t="str">
            <v>sq.m.</v>
          </cell>
        </row>
        <row r="532">
          <cell r="C532" t="str">
            <v>25mm thick mosaic flooring &amp; skirting - 6mm thick white cement and marble chips in (1:1) over 19 mm thick cement sand plaster (1:2) in perfect line and level with finish according to drawing and specificattion and instruction of site engineer as all compl</v>
          </cell>
          <cell r="J532" t="str">
            <v>sq.m.</v>
          </cell>
        </row>
        <row r="533">
          <cell r="C533" t="str">
            <v xml:space="preserve">Do but for Floor of staircase </v>
          </cell>
          <cell r="D533">
            <v>3</v>
          </cell>
          <cell r="E533">
            <v>3.55</v>
          </cell>
          <cell r="F533">
            <v>10.65</v>
          </cell>
          <cell r="G533">
            <v>4.5250000000000004</v>
          </cell>
          <cell r="I533">
            <v>48.19</v>
          </cell>
        </row>
        <row r="534">
          <cell r="C534" t="str">
            <v xml:space="preserve">Do but for tread </v>
          </cell>
          <cell r="D534">
            <v>60</v>
          </cell>
          <cell r="E534">
            <v>1.2</v>
          </cell>
          <cell r="F534">
            <v>72</v>
          </cell>
          <cell r="G534">
            <v>0.3</v>
          </cell>
          <cell r="I534">
            <v>21.6</v>
          </cell>
        </row>
        <row r="535">
          <cell r="C535" t="str">
            <v>Do but for Riser</v>
          </cell>
          <cell r="D535">
            <v>57</v>
          </cell>
          <cell r="E535">
            <v>1.2</v>
          </cell>
          <cell r="F535">
            <v>68.400000000000006</v>
          </cell>
          <cell r="G535">
            <v>0.15</v>
          </cell>
          <cell r="I535">
            <v>10.26</v>
          </cell>
        </row>
        <row r="536">
          <cell r="C536" t="str">
            <v xml:space="preserve">Do but for Landing </v>
          </cell>
          <cell r="D536">
            <v>6</v>
          </cell>
          <cell r="E536">
            <v>1.2</v>
          </cell>
          <cell r="F536">
            <v>7.2</v>
          </cell>
          <cell r="G536">
            <v>1.2</v>
          </cell>
          <cell r="I536">
            <v>8.64</v>
          </cell>
        </row>
        <row r="537">
          <cell r="C537" t="str">
            <v xml:space="preserve">Do but for Floor of staircase </v>
          </cell>
          <cell r="D537">
            <v>3</v>
          </cell>
          <cell r="E537">
            <v>2.65</v>
          </cell>
          <cell r="F537">
            <v>7.95</v>
          </cell>
          <cell r="G537">
            <v>4.5250000000000004</v>
          </cell>
          <cell r="I537">
            <v>35.97</v>
          </cell>
        </row>
        <row r="538">
          <cell r="C538" t="str">
            <v xml:space="preserve">Do but for tread </v>
          </cell>
          <cell r="D538">
            <v>60</v>
          </cell>
          <cell r="E538">
            <v>1</v>
          </cell>
          <cell r="F538">
            <v>60</v>
          </cell>
          <cell r="G538">
            <v>0.3</v>
          </cell>
          <cell r="I538">
            <v>18</v>
          </cell>
        </row>
        <row r="539">
          <cell r="C539" t="str">
            <v>Do but for Riser</v>
          </cell>
          <cell r="D539">
            <v>57</v>
          </cell>
          <cell r="E539">
            <v>1</v>
          </cell>
          <cell r="F539">
            <v>57</v>
          </cell>
          <cell r="G539">
            <v>0.15</v>
          </cell>
          <cell r="I539">
            <v>8.5500000000000007</v>
          </cell>
        </row>
        <row r="540">
          <cell r="C540" t="str">
            <v xml:space="preserve">Do but for Landing </v>
          </cell>
          <cell r="D540">
            <v>6</v>
          </cell>
          <cell r="E540">
            <v>2.65</v>
          </cell>
          <cell r="F540">
            <v>15.9</v>
          </cell>
          <cell r="G540">
            <v>1</v>
          </cell>
          <cell r="I540">
            <v>15.9</v>
          </cell>
        </row>
        <row r="541">
          <cell r="C541" t="str">
            <v>Do but for corridor of G.F.</v>
          </cell>
          <cell r="D541">
            <v>1</v>
          </cell>
          <cell r="E541">
            <v>20.399999999999999</v>
          </cell>
          <cell r="F541">
            <v>20.399999999999999</v>
          </cell>
          <cell r="G541">
            <v>1.55</v>
          </cell>
          <cell r="I541">
            <v>31.62</v>
          </cell>
        </row>
        <row r="542">
          <cell r="C542" t="str">
            <v>Do but for Labby of G.F.</v>
          </cell>
          <cell r="D542">
            <v>1</v>
          </cell>
          <cell r="E542">
            <v>3.55</v>
          </cell>
          <cell r="F542">
            <v>3.55</v>
          </cell>
          <cell r="G542">
            <v>4.3</v>
          </cell>
          <cell r="I542">
            <v>15.27</v>
          </cell>
        </row>
        <row r="543">
          <cell r="C543" t="str">
            <v>Do but for corridor of F.F</v>
          </cell>
          <cell r="D543">
            <v>1</v>
          </cell>
          <cell r="E543">
            <v>23.949999999999996</v>
          </cell>
          <cell r="F543">
            <v>23.95</v>
          </cell>
          <cell r="G543">
            <v>1.55</v>
          </cell>
          <cell r="I543">
            <v>37.119999999999997</v>
          </cell>
        </row>
        <row r="544">
          <cell r="C544" t="str">
            <v>Do but for Porch portion</v>
          </cell>
          <cell r="D544">
            <v>4</v>
          </cell>
          <cell r="E544">
            <v>3.55</v>
          </cell>
          <cell r="F544">
            <v>14.2</v>
          </cell>
          <cell r="G544">
            <v>1.65</v>
          </cell>
          <cell r="I544">
            <v>23.43</v>
          </cell>
        </row>
        <row r="545">
          <cell r="C545" t="str">
            <v>Do but for corridor of S.F</v>
          </cell>
          <cell r="D545">
            <v>1</v>
          </cell>
          <cell r="E545">
            <v>16.849999999999998</v>
          </cell>
          <cell r="F545">
            <v>16.850000000000001</v>
          </cell>
          <cell r="G545">
            <v>1.55</v>
          </cell>
          <cell r="I545">
            <v>26.12</v>
          </cell>
        </row>
        <row r="546">
          <cell r="F546">
            <v>378.04999999999995</v>
          </cell>
          <cell r="G546">
            <v>22.750000000000004</v>
          </cell>
        </row>
        <row r="547">
          <cell r="C547" t="str">
            <v>Do but for skirting</v>
          </cell>
          <cell r="D547">
            <v>1</v>
          </cell>
          <cell r="E547">
            <v>801.59999999999991</v>
          </cell>
          <cell r="F547">
            <v>801.59999999999991</v>
          </cell>
          <cell r="H547">
            <v>0.15</v>
          </cell>
          <cell r="I547">
            <v>120.23999999999998</v>
          </cell>
        </row>
        <row r="548">
          <cell r="B548">
            <v>7.1</v>
          </cell>
          <cell r="E548" t="str">
            <v>Grand Total Mosaic Flooring</v>
          </cell>
          <cell r="I548">
            <v>420.91</v>
          </cell>
          <cell r="J548" t="str">
            <v>sq.m.</v>
          </cell>
        </row>
        <row r="549">
          <cell r="C549" t="str">
            <v xml:space="preserve">Supplying and laying of glazed or non glazed tiles in cement sand mortar (1:4) ratio with approved colour on wall and floor  all complete. </v>
          </cell>
          <cell r="J549" t="str">
            <v>sq.m.</v>
          </cell>
        </row>
        <row r="550">
          <cell r="C550" t="str">
            <v>For Floor</v>
          </cell>
        </row>
        <row r="551">
          <cell r="C551" t="str">
            <v>Do but for Floor of Genaral Tiolet on GL</v>
          </cell>
          <cell r="D551">
            <v>1</v>
          </cell>
          <cell r="E551">
            <v>5.3249999999999993</v>
          </cell>
          <cell r="F551">
            <v>5.33</v>
          </cell>
          <cell r="G551">
            <v>4.5250000000000004</v>
          </cell>
          <cell r="I551">
            <v>24.12</v>
          </cell>
        </row>
        <row r="552">
          <cell r="C552" t="str">
            <v>Do but for Floor of Genaral Tiolet on FF</v>
          </cell>
          <cell r="D552">
            <v>1</v>
          </cell>
          <cell r="E552">
            <v>3.55</v>
          </cell>
          <cell r="F552">
            <v>3.55</v>
          </cell>
          <cell r="G552">
            <v>4.5250000000000004</v>
          </cell>
          <cell r="I552">
            <v>16.059999999999999</v>
          </cell>
        </row>
        <row r="553">
          <cell r="C553" t="str">
            <v xml:space="preserve">Do but for Floor of Genaral Tiolet on FF of Chief office </v>
          </cell>
          <cell r="D553">
            <v>1</v>
          </cell>
          <cell r="E553">
            <v>1.6</v>
          </cell>
          <cell r="F553">
            <v>1.6</v>
          </cell>
          <cell r="G553">
            <v>1</v>
          </cell>
          <cell r="I553">
            <v>1.6</v>
          </cell>
        </row>
        <row r="554">
          <cell r="C554" t="str">
            <v xml:space="preserve">Do but for Floor of Bath on SF </v>
          </cell>
          <cell r="D554">
            <v>2</v>
          </cell>
          <cell r="E554">
            <v>2.2625000000000002</v>
          </cell>
          <cell r="F554">
            <v>4.53</v>
          </cell>
          <cell r="G554">
            <v>1.7749999999999999</v>
          </cell>
          <cell r="I554">
            <v>8.0399999999999991</v>
          </cell>
        </row>
        <row r="555">
          <cell r="C555" t="str">
            <v>Do but for Floor of Table Counter of kitchen</v>
          </cell>
          <cell r="D555">
            <v>1</v>
          </cell>
          <cell r="E555">
            <v>5.05</v>
          </cell>
          <cell r="F555">
            <v>5.05</v>
          </cell>
          <cell r="G555">
            <v>0.8</v>
          </cell>
          <cell r="I555">
            <v>4.04</v>
          </cell>
        </row>
        <row r="556">
          <cell r="C556" t="str">
            <v>For wall</v>
          </cell>
        </row>
        <row r="557">
          <cell r="C557" t="str">
            <v>Do but for Floor of Genaral Tiolet on GL</v>
          </cell>
          <cell r="D557">
            <v>2</v>
          </cell>
          <cell r="E557">
            <v>17.600000000000001</v>
          </cell>
          <cell r="F557">
            <v>35.200000000000003</v>
          </cell>
          <cell r="H557">
            <v>1.6</v>
          </cell>
          <cell r="I557">
            <v>56.32</v>
          </cell>
        </row>
        <row r="558">
          <cell r="C558" t="str">
            <v>Do but for Floor of Genaral Tiolet on FF</v>
          </cell>
          <cell r="D558">
            <v>1</v>
          </cell>
          <cell r="E558">
            <v>19.462500000000002</v>
          </cell>
          <cell r="F558">
            <v>19.46</v>
          </cell>
          <cell r="H558">
            <v>1.6</v>
          </cell>
          <cell r="I558">
            <v>31.14</v>
          </cell>
        </row>
        <row r="559">
          <cell r="C559" t="str">
            <v xml:space="preserve">Do but for Floor of Genaral Tiolet on FF of Chief office </v>
          </cell>
          <cell r="D559">
            <v>1</v>
          </cell>
          <cell r="E559">
            <v>4.9000000000000004</v>
          </cell>
          <cell r="F559">
            <v>4.9000000000000004</v>
          </cell>
          <cell r="H559">
            <v>1.6</v>
          </cell>
          <cell r="I559">
            <v>7.84</v>
          </cell>
        </row>
        <row r="560">
          <cell r="C560" t="str">
            <v xml:space="preserve">Do but for Floor of Bath on SF </v>
          </cell>
          <cell r="D560">
            <v>2</v>
          </cell>
          <cell r="E560">
            <v>6.7250000000000005</v>
          </cell>
          <cell r="F560">
            <v>13.45</v>
          </cell>
          <cell r="H560">
            <v>1.6</v>
          </cell>
          <cell r="I560">
            <v>21.52</v>
          </cell>
        </row>
        <row r="561">
          <cell r="C561" t="str">
            <v>Do but for Floor of Table Counter of kitchen</v>
          </cell>
          <cell r="D561">
            <v>1</v>
          </cell>
          <cell r="E561">
            <v>5.05</v>
          </cell>
          <cell r="F561">
            <v>5.05</v>
          </cell>
          <cell r="H561">
            <v>1.6</v>
          </cell>
          <cell r="I561">
            <v>8.08</v>
          </cell>
        </row>
        <row r="562">
          <cell r="B562">
            <v>7.2</v>
          </cell>
          <cell r="E562" t="str">
            <v>Grand Total For Tile</v>
          </cell>
          <cell r="I562">
            <v>178.76000000000002</v>
          </cell>
          <cell r="J562" t="str">
            <v>sq.m.</v>
          </cell>
        </row>
        <row r="563">
          <cell r="C563" t="str">
            <v>3 mm thick cement sand punning on floor, skriting, dado etc, including mixing laying and rubbing with steel trowel to a hard, smooth and shining surface and curing all complete.</v>
          </cell>
          <cell r="J563" t="str">
            <v>sq.m.</v>
          </cell>
        </row>
        <row r="564">
          <cell r="C564" t="str">
            <v>For Floor of Rooms to Finish</v>
          </cell>
        </row>
        <row r="565">
          <cell r="C565" t="str">
            <v xml:space="preserve">For GL.                      Do but for Cold chain Room </v>
          </cell>
          <cell r="D565">
            <v>1</v>
          </cell>
          <cell r="E565">
            <v>6.85</v>
          </cell>
          <cell r="F565">
            <v>6.85</v>
          </cell>
          <cell r="G565">
            <v>4.3499999999999996</v>
          </cell>
          <cell r="I565">
            <v>29.8</v>
          </cell>
        </row>
        <row r="566">
          <cell r="C566" t="str">
            <v>Do but for Programm Suppervisor Room</v>
          </cell>
          <cell r="D566">
            <v>1</v>
          </cell>
          <cell r="E566">
            <v>4.2249999999999996</v>
          </cell>
          <cell r="F566">
            <v>4.2300000000000004</v>
          </cell>
          <cell r="G566">
            <v>5.05</v>
          </cell>
          <cell r="I566">
            <v>21.36</v>
          </cell>
        </row>
        <row r="567">
          <cell r="C567" t="str">
            <v>Do but for  Store 1</v>
          </cell>
          <cell r="D567">
            <v>1</v>
          </cell>
          <cell r="E567">
            <v>5.55</v>
          </cell>
          <cell r="F567">
            <v>5.55</v>
          </cell>
          <cell r="G567">
            <v>3.3</v>
          </cell>
          <cell r="I567">
            <v>18.32</v>
          </cell>
        </row>
        <row r="568">
          <cell r="C568" t="str">
            <v>Do but for  Store 2</v>
          </cell>
          <cell r="D568">
            <v>1</v>
          </cell>
          <cell r="E568">
            <v>4.2249999999999996</v>
          </cell>
          <cell r="F568">
            <v>4.2300000000000004</v>
          </cell>
          <cell r="G568">
            <v>3.3</v>
          </cell>
          <cell r="I568">
            <v>13.96</v>
          </cell>
        </row>
        <row r="569">
          <cell r="C569" t="str">
            <v>Do but for Multipurposed Room</v>
          </cell>
          <cell r="D569">
            <v>1</v>
          </cell>
          <cell r="E569">
            <v>10.4</v>
          </cell>
          <cell r="F569">
            <v>10.4</v>
          </cell>
          <cell r="G569">
            <v>4.0999999999999996</v>
          </cell>
          <cell r="I569">
            <v>42.64</v>
          </cell>
        </row>
        <row r="570">
          <cell r="C570" t="str">
            <v>For FF                Do but for Program Supervisor Room</v>
          </cell>
          <cell r="D570">
            <v>2</v>
          </cell>
          <cell r="E570">
            <v>3.36</v>
          </cell>
          <cell r="F570">
            <v>6.72</v>
          </cell>
          <cell r="G570">
            <v>4.3499999999999996</v>
          </cell>
          <cell r="I570">
            <v>29.23</v>
          </cell>
        </row>
        <row r="571">
          <cell r="C571" t="str">
            <v xml:space="preserve">Do but for ADM Room </v>
          </cell>
          <cell r="D571">
            <v>2</v>
          </cell>
          <cell r="E571">
            <v>3.36</v>
          </cell>
          <cell r="F571">
            <v>6.72</v>
          </cell>
          <cell r="G571">
            <v>4.2249999999999996</v>
          </cell>
          <cell r="I571">
            <v>28.39</v>
          </cell>
        </row>
        <row r="572">
          <cell r="C572" t="str">
            <v xml:space="preserve">Do but for Program Suppervisor </v>
          </cell>
          <cell r="D572">
            <v>1</v>
          </cell>
          <cell r="E572">
            <v>3.36</v>
          </cell>
          <cell r="F572">
            <v>3.36</v>
          </cell>
          <cell r="G572">
            <v>4.2249999999999996</v>
          </cell>
          <cell r="I572">
            <v>14.2</v>
          </cell>
        </row>
        <row r="573">
          <cell r="C573" t="str">
            <v xml:space="preserve">Do but for Program Suppervisor </v>
          </cell>
          <cell r="D573">
            <v>1</v>
          </cell>
          <cell r="E573">
            <v>3.4249999999999998</v>
          </cell>
          <cell r="F573">
            <v>3.43</v>
          </cell>
          <cell r="G573">
            <v>4.2249999999999996</v>
          </cell>
          <cell r="I573">
            <v>14.49</v>
          </cell>
        </row>
        <row r="574">
          <cell r="C574" t="str">
            <v xml:space="preserve">Do but for Program Suppervisor </v>
          </cell>
          <cell r="D574">
            <v>1</v>
          </cell>
          <cell r="E574">
            <v>3.3</v>
          </cell>
          <cell r="F574">
            <v>3.3</v>
          </cell>
          <cell r="G574">
            <v>4.2249999999999996</v>
          </cell>
          <cell r="I574">
            <v>13.94</v>
          </cell>
        </row>
        <row r="575">
          <cell r="C575" t="str">
            <v>Do but for A/c Room</v>
          </cell>
          <cell r="D575">
            <v>1</v>
          </cell>
          <cell r="E575">
            <v>3.3</v>
          </cell>
          <cell r="F575">
            <v>3.3</v>
          </cell>
          <cell r="G575">
            <v>4.2249999999999996</v>
          </cell>
          <cell r="I575">
            <v>13.94</v>
          </cell>
        </row>
        <row r="576">
          <cell r="C576" t="str">
            <v>Do but for Office Chief Room</v>
          </cell>
          <cell r="D576">
            <v>1</v>
          </cell>
          <cell r="E576">
            <v>6.85</v>
          </cell>
          <cell r="F576">
            <v>6.85</v>
          </cell>
          <cell r="G576">
            <v>4.0999999999999996</v>
          </cell>
          <cell r="I576">
            <v>28.09</v>
          </cell>
        </row>
        <row r="577">
          <cell r="C577" t="str">
            <v xml:space="preserve">For SF                         </v>
          </cell>
        </row>
        <row r="578">
          <cell r="C578" t="str">
            <v>Do but for kitchen/Dinning Room</v>
          </cell>
          <cell r="D578">
            <v>1</v>
          </cell>
          <cell r="E578">
            <v>3.3</v>
          </cell>
          <cell r="F578">
            <v>3.3</v>
          </cell>
          <cell r="G578">
            <v>4.28</v>
          </cell>
          <cell r="I578">
            <v>14.12</v>
          </cell>
        </row>
        <row r="579">
          <cell r="C579" t="str">
            <v>Do but for Guest Room</v>
          </cell>
          <cell r="D579">
            <v>1</v>
          </cell>
          <cell r="E579">
            <v>4.28</v>
          </cell>
          <cell r="F579">
            <v>4.28</v>
          </cell>
          <cell r="G579">
            <v>3.3</v>
          </cell>
          <cell r="I579">
            <v>14.12</v>
          </cell>
        </row>
        <row r="580">
          <cell r="C580" t="str">
            <v xml:space="preserve">Do but for Program Suppervisor </v>
          </cell>
          <cell r="D580">
            <v>1</v>
          </cell>
          <cell r="E580">
            <v>4.2249999999999996</v>
          </cell>
          <cell r="F580">
            <v>4.2300000000000004</v>
          </cell>
          <cell r="G580">
            <v>3.3</v>
          </cell>
          <cell r="I580">
            <v>13.96</v>
          </cell>
        </row>
        <row r="581">
          <cell r="C581" t="str">
            <v xml:space="preserve">Do but for Program Suppervisor </v>
          </cell>
          <cell r="D581">
            <v>1</v>
          </cell>
          <cell r="E581">
            <v>4.2249999999999996</v>
          </cell>
          <cell r="F581">
            <v>4.2300000000000004</v>
          </cell>
          <cell r="G581">
            <v>3.3</v>
          </cell>
          <cell r="I581">
            <v>13.96</v>
          </cell>
        </row>
        <row r="582">
          <cell r="C582" t="str">
            <v xml:space="preserve">Do but for Program Suppervisor </v>
          </cell>
          <cell r="D582">
            <v>1</v>
          </cell>
          <cell r="E582">
            <v>4.2549999999999999</v>
          </cell>
          <cell r="F582">
            <v>4.26</v>
          </cell>
          <cell r="G582">
            <v>3.3</v>
          </cell>
          <cell r="I582">
            <v>14.06</v>
          </cell>
        </row>
        <row r="583">
          <cell r="C583" t="str">
            <v>Do but for Bed Room</v>
          </cell>
          <cell r="D583">
            <v>2</v>
          </cell>
          <cell r="E583">
            <v>4.2549999999999999</v>
          </cell>
          <cell r="F583">
            <v>8.51</v>
          </cell>
          <cell r="G583">
            <v>3.3</v>
          </cell>
          <cell r="I583">
            <v>28.08</v>
          </cell>
        </row>
        <row r="584">
          <cell r="C584" t="str">
            <v>Do but for Living Room</v>
          </cell>
          <cell r="D584">
            <v>1</v>
          </cell>
          <cell r="E584">
            <v>5.6</v>
          </cell>
          <cell r="F584">
            <v>5.6</v>
          </cell>
          <cell r="G584">
            <v>3.3</v>
          </cell>
          <cell r="I584">
            <v>18.48</v>
          </cell>
        </row>
        <row r="585">
          <cell r="F585">
            <v>99.35</v>
          </cell>
          <cell r="G585">
            <v>73.754999999999995</v>
          </cell>
        </row>
        <row r="586">
          <cell r="C586" t="str">
            <v>Do but for skirting</v>
          </cell>
          <cell r="D586">
            <v>1</v>
          </cell>
          <cell r="E586">
            <v>346.21</v>
          </cell>
          <cell r="F586">
            <v>346.21</v>
          </cell>
          <cell r="H586">
            <v>0.15</v>
          </cell>
          <cell r="I586">
            <v>51.93</v>
          </cell>
        </row>
        <row r="587">
          <cell r="C587" t="str">
            <v>Do but for appron portion</v>
          </cell>
          <cell r="D587">
            <v>1</v>
          </cell>
          <cell r="E587">
            <v>70.05</v>
          </cell>
          <cell r="F587">
            <v>70.05</v>
          </cell>
          <cell r="G587">
            <v>1.8</v>
          </cell>
          <cell r="I587">
            <v>126.09</v>
          </cell>
        </row>
        <row r="588">
          <cell r="C588" t="str">
            <v xml:space="preserve">Do but for Tie Beam below plinth level </v>
          </cell>
          <cell r="D588">
            <v>1</v>
          </cell>
          <cell r="E588">
            <v>72.349999999999994</v>
          </cell>
          <cell r="F588">
            <v>72.349999999999994</v>
          </cell>
          <cell r="H588">
            <v>0.35</v>
          </cell>
          <cell r="I588">
            <v>25.32</v>
          </cell>
        </row>
        <row r="589">
          <cell r="B589">
            <v>7.3</v>
          </cell>
          <cell r="E589" t="str">
            <v>Grand Total For Punning Works</v>
          </cell>
          <cell r="I589">
            <v>437.07</v>
          </cell>
          <cell r="J589" t="str">
            <v>sq.m.</v>
          </cell>
        </row>
        <row r="590">
          <cell r="B590">
            <v>8</v>
          </cell>
          <cell r="C590" t="str">
            <v>Painting work</v>
          </cell>
        </row>
        <row r="591">
          <cell r="C591" t="str">
            <v>Providing and laying 2 coats of water proofing materials for terrace roof (elastocrate cementious elastrometric water proofing coating two components) capacity per Kg 6 sq ft as per specification and direction complete works.</v>
          </cell>
          <cell r="J591" t="str">
            <v>sq.m.</v>
          </cell>
        </row>
        <row r="592">
          <cell r="C592" t="str">
            <v>Do but for slab betn.Gr. 3-3;5-5 &amp; A-A;B-B</v>
          </cell>
          <cell r="D592">
            <v>1</v>
          </cell>
          <cell r="E592">
            <v>7.4499999999999993</v>
          </cell>
          <cell r="F592">
            <v>7.45</v>
          </cell>
          <cell r="G592">
            <v>4.5250000000000004</v>
          </cell>
          <cell r="I592">
            <v>33.71</v>
          </cell>
        </row>
        <row r="593">
          <cell r="C593" t="str">
            <v>Do but for slab betn.Gr. 6-6;8-8 &amp; A-A;B-B</v>
          </cell>
          <cell r="D593">
            <v>1</v>
          </cell>
          <cell r="E593">
            <v>6.5499999999999989</v>
          </cell>
          <cell r="F593">
            <v>6.55</v>
          </cell>
          <cell r="G593">
            <v>4.5250000000000004</v>
          </cell>
          <cell r="I593">
            <v>29.64</v>
          </cell>
        </row>
        <row r="594">
          <cell r="C594" t="str">
            <v>Do but for slab betn.Gr. 1-1;7-7 &amp; B-B;D-D</v>
          </cell>
          <cell r="D594">
            <v>1</v>
          </cell>
          <cell r="E594">
            <v>21.65</v>
          </cell>
          <cell r="F594">
            <v>21.65</v>
          </cell>
          <cell r="G594">
            <v>6.1999999999999993</v>
          </cell>
          <cell r="I594">
            <v>134.22999999999999</v>
          </cell>
        </row>
        <row r="595">
          <cell r="C595" t="str">
            <v>Do but for slab betn.Gr.7-7;8-8 &amp; B-B;C-C</v>
          </cell>
          <cell r="D595">
            <v>1</v>
          </cell>
          <cell r="E595">
            <v>2.65</v>
          </cell>
          <cell r="F595">
            <v>2.65</v>
          </cell>
          <cell r="G595">
            <v>1.55</v>
          </cell>
          <cell r="I595">
            <v>4.1100000000000003</v>
          </cell>
        </row>
        <row r="596">
          <cell r="C596" t="str">
            <v xml:space="preserve">Do but for slab </v>
          </cell>
          <cell r="D596">
            <v>1</v>
          </cell>
          <cell r="E596">
            <v>3</v>
          </cell>
          <cell r="F596">
            <v>3</v>
          </cell>
          <cell r="G596">
            <v>6.0750000000000002</v>
          </cell>
          <cell r="I596">
            <v>18.23</v>
          </cell>
        </row>
        <row r="597">
          <cell r="C597" t="str">
            <v xml:space="preserve">Do but for slab </v>
          </cell>
          <cell r="D597">
            <v>1</v>
          </cell>
          <cell r="E597">
            <v>6.0750000000000002</v>
          </cell>
          <cell r="F597">
            <v>6.08</v>
          </cell>
          <cell r="G597">
            <v>3.9</v>
          </cell>
          <cell r="I597">
            <v>23.71</v>
          </cell>
        </row>
        <row r="598">
          <cell r="B598">
            <v>8.1</v>
          </cell>
          <cell r="E598" t="str">
            <v>Grand Total DPC Works</v>
          </cell>
          <cell r="I598">
            <v>243.63</v>
          </cell>
          <cell r="J598" t="str">
            <v>sq.m.</v>
          </cell>
        </row>
        <row r="599">
          <cell r="C599" t="str">
            <v>Providing, laying and curing 38mm thick 1:2:4 concrete and  (1:1) cement sand punning on roof (kora masino)of buildings on  perfect line &amp; level as per design, specification and instruction of site engineer.</v>
          </cell>
          <cell r="J599" t="str">
            <v>sq.m.</v>
          </cell>
        </row>
        <row r="600">
          <cell r="C600" t="str">
            <v>Do but for slab betn.Gr. 3-3;5-5 &amp; A-A;B-B</v>
          </cell>
          <cell r="D600">
            <v>1</v>
          </cell>
          <cell r="E600">
            <v>7.4499999999999993</v>
          </cell>
          <cell r="F600">
            <v>7.45</v>
          </cell>
          <cell r="G600">
            <v>4.5250000000000004</v>
          </cell>
          <cell r="I600">
            <v>33.71</v>
          </cell>
        </row>
        <row r="601">
          <cell r="C601" t="str">
            <v>Do but for slab betn.Gr. 6-6;8-8 &amp; A-A;B-B</v>
          </cell>
          <cell r="D601">
            <v>1</v>
          </cell>
          <cell r="E601">
            <v>6.5499999999999989</v>
          </cell>
          <cell r="F601">
            <v>6.55</v>
          </cell>
          <cell r="G601">
            <v>4.5250000000000004</v>
          </cell>
          <cell r="I601">
            <v>29.64</v>
          </cell>
        </row>
        <row r="602">
          <cell r="C602" t="str">
            <v>Do but for slab betn.Gr. 1-1;7-7 &amp; B-B;D-D</v>
          </cell>
          <cell r="D602">
            <v>1</v>
          </cell>
          <cell r="E602">
            <v>21.65</v>
          </cell>
          <cell r="F602">
            <v>21.65</v>
          </cell>
          <cell r="G602">
            <v>6.1999999999999993</v>
          </cell>
          <cell r="I602">
            <v>134.22999999999999</v>
          </cell>
        </row>
        <row r="603">
          <cell r="C603" t="str">
            <v>Do but for slab betn.Gr.7-7;8-8 &amp; B-B;C-C</v>
          </cell>
          <cell r="D603">
            <v>1</v>
          </cell>
          <cell r="E603">
            <v>2.65</v>
          </cell>
          <cell r="F603">
            <v>2.65</v>
          </cell>
          <cell r="G603">
            <v>1.55</v>
          </cell>
          <cell r="I603">
            <v>4.1100000000000003</v>
          </cell>
        </row>
        <row r="604">
          <cell r="C604" t="str">
            <v xml:space="preserve">Do but for slab </v>
          </cell>
          <cell r="D604">
            <v>1</v>
          </cell>
          <cell r="E604">
            <v>3</v>
          </cell>
          <cell r="F604">
            <v>3</v>
          </cell>
          <cell r="G604">
            <v>6.0750000000000002</v>
          </cell>
          <cell r="I604">
            <v>18.23</v>
          </cell>
        </row>
        <row r="605">
          <cell r="C605" t="str">
            <v xml:space="preserve">Do but for slab </v>
          </cell>
          <cell r="D605">
            <v>1</v>
          </cell>
          <cell r="E605">
            <v>6.0750000000000002</v>
          </cell>
          <cell r="F605">
            <v>6.08</v>
          </cell>
          <cell r="G605">
            <v>3.9</v>
          </cell>
          <cell r="I605">
            <v>23.71</v>
          </cell>
        </row>
        <row r="606">
          <cell r="B606">
            <v>8.1999999999999993</v>
          </cell>
          <cell r="E606" t="str">
            <v>Grand Total 38mm th.1:2:4 PCC  Works</v>
          </cell>
          <cell r="I606">
            <v>243.63</v>
          </cell>
          <cell r="J606" t="str">
            <v>sq.m.</v>
          </cell>
        </row>
        <row r="607">
          <cell r="C607" t="str">
            <v>Supplying and Spreading 2 coats of apex paint(weather coat) of approved colour with one coat of primer Painting over porperly cleaned surface all complete</v>
          </cell>
          <cell r="J607" t="str">
            <v>sq.m.</v>
          </cell>
        </row>
        <row r="608">
          <cell r="B608">
            <v>8.3000000000000007</v>
          </cell>
          <cell r="C608" t="str">
            <v xml:space="preserve">Same as Quantity Outterside plaster </v>
          </cell>
          <cell r="E608" t="str">
            <v>Grand Total  Apex paiting Works</v>
          </cell>
          <cell r="I608">
            <v>638.14999999999986</v>
          </cell>
          <cell r="J608" t="str">
            <v>sq.m.</v>
          </cell>
        </row>
        <row r="609">
          <cell r="C609" t="str">
            <v>Providing &amp; painting two coats of Readymade acrylic washable Distemper paint with one coat of cement primer of approved brand and colour over  plastered surfaces   of building,  walls ceiling and passage area as per specifications and instruction of the s</v>
          </cell>
          <cell r="J609" t="str">
            <v>sq.m.</v>
          </cell>
        </row>
        <row r="610">
          <cell r="B610">
            <v>8.4</v>
          </cell>
          <cell r="C610" t="str">
            <v xml:space="preserve">Same as Quantity Outterside plaster </v>
          </cell>
          <cell r="E610" t="str">
            <v>Grand Total Distemper  Works</v>
          </cell>
          <cell r="I610">
            <v>1602.1999999999998</v>
          </cell>
          <cell r="J610" t="str">
            <v>sq.m.</v>
          </cell>
        </row>
        <row r="612">
          <cell r="C612" t="str">
            <v>Providing &amp; painting two 2 coats of ready made enamel paint of approved colour over 1 coats of primer Painting over porperly sanded wooden surface all complete</v>
          </cell>
          <cell r="J612" t="str">
            <v>sq.m.</v>
          </cell>
        </row>
        <row r="613">
          <cell r="C613" t="str">
            <v>For Door Chaukhat                            Do but for  PD</v>
          </cell>
          <cell r="D613">
            <v>2</v>
          </cell>
          <cell r="E613">
            <v>1.2</v>
          </cell>
          <cell r="F613">
            <v>2.4</v>
          </cell>
          <cell r="H613">
            <v>2.75</v>
          </cell>
          <cell r="I613">
            <v>6.6</v>
          </cell>
        </row>
        <row r="614">
          <cell r="C614" t="str">
            <v>Do but for  FD'</v>
          </cell>
          <cell r="D614">
            <v>1</v>
          </cell>
          <cell r="E614">
            <v>1.2</v>
          </cell>
          <cell r="F614">
            <v>1.2</v>
          </cell>
          <cell r="H614">
            <v>2.75</v>
          </cell>
          <cell r="I614">
            <v>3.3</v>
          </cell>
        </row>
        <row r="615">
          <cell r="C615" t="str">
            <v>Do but for  PD1</v>
          </cell>
          <cell r="D615">
            <v>5</v>
          </cell>
          <cell r="E615">
            <v>1</v>
          </cell>
          <cell r="F615">
            <v>5</v>
          </cell>
          <cell r="H615">
            <v>2.75</v>
          </cell>
          <cell r="I615">
            <v>13.75</v>
          </cell>
        </row>
        <row r="616">
          <cell r="C616" t="str">
            <v>Do but for D1</v>
          </cell>
          <cell r="D616">
            <v>20</v>
          </cell>
          <cell r="E616">
            <v>1</v>
          </cell>
          <cell r="F616">
            <v>20</v>
          </cell>
          <cell r="H616">
            <v>2.75</v>
          </cell>
          <cell r="I616">
            <v>55</v>
          </cell>
        </row>
        <row r="617">
          <cell r="C617" t="str">
            <v>Do but for PD2=D3</v>
          </cell>
          <cell r="D617">
            <v>9</v>
          </cell>
          <cell r="E617">
            <v>0.75</v>
          </cell>
          <cell r="F617">
            <v>6.75</v>
          </cell>
          <cell r="H617">
            <v>2.75</v>
          </cell>
          <cell r="I617">
            <v>18.559999999999999</v>
          </cell>
        </row>
        <row r="618">
          <cell r="C618" t="str">
            <v>Do but for  D2</v>
          </cell>
          <cell r="D618">
            <v>2</v>
          </cell>
          <cell r="E618">
            <v>1.2</v>
          </cell>
          <cell r="F618">
            <v>2.4</v>
          </cell>
          <cell r="H618">
            <v>2.75</v>
          </cell>
          <cell r="I618">
            <v>6.6</v>
          </cell>
        </row>
        <row r="619">
          <cell r="C619" t="str">
            <v>For Door mosquitos                           Do but for  PD</v>
          </cell>
          <cell r="D619">
            <v>2</v>
          </cell>
          <cell r="E619">
            <v>1.2</v>
          </cell>
          <cell r="F619">
            <v>2.4</v>
          </cell>
          <cell r="H619">
            <v>2.75</v>
          </cell>
          <cell r="I619">
            <v>6.6</v>
          </cell>
        </row>
        <row r="620">
          <cell r="C620" t="str">
            <v>Do but for  FD'</v>
          </cell>
          <cell r="D620">
            <v>1</v>
          </cell>
          <cell r="E620">
            <v>1.2</v>
          </cell>
          <cell r="F620">
            <v>1.2</v>
          </cell>
          <cell r="H620">
            <v>2.75</v>
          </cell>
          <cell r="I620">
            <v>3.3</v>
          </cell>
        </row>
        <row r="621">
          <cell r="C621" t="str">
            <v>Do but for  PD1</v>
          </cell>
          <cell r="D621">
            <v>5</v>
          </cell>
          <cell r="E621">
            <v>1</v>
          </cell>
          <cell r="F621">
            <v>5</v>
          </cell>
          <cell r="H621">
            <v>2.75</v>
          </cell>
          <cell r="I621">
            <v>13.75</v>
          </cell>
        </row>
        <row r="622">
          <cell r="C622" t="str">
            <v>Do but for D1</v>
          </cell>
          <cell r="D622">
            <v>20</v>
          </cell>
          <cell r="E622">
            <v>1</v>
          </cell>
          <cell r="F622">
            <v>20</v>
          </cell>
          <cell r="H622">
            <v>2.75</v>
          </cell>
          <cell r="I622">
            <v>55</v>
          </cell>
        </row>
        <row r="623">
          <cell r="C623" t="str">
            <v>Do but for PD2=D3</v>
          </cell>
          <cell r="D623">
            <v>9</v>
          </cell>
          <cell r="E623">
            <v>0.75</v>
          </cell>
          <cell r="F623">
            <v>6.75</v>
          </cell>
          <cell r="H623">
            <v>2.75</v>
          </cell>
          <cell r="I623">
            <v>18.559999999999999</v>
          </cell>
        </row>
        <row r="624">
          <cell r="C624" t="str">
            <v>Do but for  D2</v>
          </cell>
          <cell r="D624">
            <v>2</v>
          </cell>
          <cell r="E624">
            <v>1.2</v>
          </cell>
          <cell r="F624">
            <v>2.4</v>
          </cell>
          <cell r="H624">
            <v>2.75</v>
          </cell>
          <cell r="I624">
            <v>6.6</v>
          </cell>
        </row>
        <row r="625">
          <cell r="B625">
            <v>8.5</v>
          </cell>
          <cell r="E625" t="str">
            <v>Grand Total Enamel paint  Works</v>
          </cell>
          <cell r="I625">
            <v>207.61999999999998</v>
          </cell>
          <cell r="J625" t="str">
            <v>sq.m.</v>
          </cell>
        </row>
        <row r="626">
          <cell r="C626" t="str">
            <v>Providing &amp; painting Two coats of aluminium paint over one coat of primer in metal surface to give uniform colouring after rendering the surface all complete.</v>
          </cell>
          <cell r="J626" t="str">
            <v>sq.m.</v>
          </cell>
        </row>
        <row r="627">
          <cell r="C627" t="str">
            <v>Do but for W</v>
          </cell>
          <cell r="D627">
            <v>36</v>
          </cell>
          <cell r="E627">
            <v>1.8</v>
          </cell>
          <cell r="F627">
            <v>64.8</v>
          </cell>
          <cell r="H627">
            <v>1.8</v>
          </cell>
          <cell r="I627">
            <v>116.64</v>
          </cell>
        </row>
        <row r="628">
          <cell r="C628" t="str">
            <v>Do but for W2</v>
          </cell>
          <cell r="D628">
            <v>4</v>
          </cell>
          <cell r="E628">
            <v>1.1000000000000001</v>
          </cell>
          <cell r="F628">
            <v>4.4000000000000004</v>
          </cell>
          <cell r="H628">
            <v>1.8</v>
          </cell>
          <cell r="I628">
            <v>7.92</v>
          </cell>
        </row>
        <row r="629">
          <cell r="C629" t="str">
            <v>Do but for SW1</v>
          </cell>
          <cell r="D629">
            <v>3</v>
          </cell>
          <cell r="E629">
            <v>1.8</v>
          </cell>
          <cell r="F629">
            <v>5.4</v>
          </cell>
          <cell r="H629">
            <v>0.75</v>
          </cell>
          <cell r="I629">
            <v>4.05</v>
          </cell>
        </row>
        <row r="630">
          <cell r="C630" t="str">
            <v>Do but for SW2</v>
          </cell>
          <cell r="D630">
            <v>6</v>
          </cell>
          <cell r="E630">
            <v>1.2</v>
          </cell>
          <cell r="F630">
            <v>7.2</v>
          </cell>
          <cell r="H630">
            <v>1.8</v>
          </cell>
          <cell r="I630">
            <v>12.96</v>
          </cell>
        </row>
        <row r="631">
          <cell r="C631" t="str">
            <v>Do but for V</v>
          </cell>
          <cell r="D631">
            <v>2</v>
          </cell>
          <cell r="E631">
            <v>1.4</v>
          </cell>
          <cell r="F631">
            <v>2.8</v>
          </cell>
          <cell r="H631">
            <v>0.75</v>
          </cell>
          <cell r="I631">
            <v>2.1</v>
          </cell>
        </row>
        <row r="632">
          <cell r="C632" t="str">
            <v>Do but for V1</v>
          </cell>
          <cell r="D632">
            <v>4</v>
          </cell>
          <cell r="E632">
            <v>1.1000000000000001</v>
          </cell>
          <cell r="F632">
            <v>4.4000000000000004</v>
          </cell>
          <cell r="H632">
            <v>0.7</v>
          </cell>
          <cell r="I632">
            <v>3.08</v>
          </cell>
        </row>
        <row r="633">
          <cell r="B633">
            <v>8.6</v>
          </cell>
          <cell r="E633" t="str">
            <v>Grand Total Aluminium paint  Works</v>
          </cell>
          <cell r="I633">
            <v>146.75000000000003</v>
          </cell>
          <cell r="J633" t="str">
            <v>sq.m.</v>
          </cell>
        </row>
        <row r="634">
          <cell r="B634">
            <v>9</v>
          </cell>
          <cell r="C634" t="str">
            <v>DOORS AND WINDOWS WORKS</v>
          </cell>
        </row>
        <row r="635">
          <cell r="C635" t="str">
            <v>Supplying and fixing  Well seasoned  Salwood chaukhat frame works for doors &amp; windows as approved  by site incharge , the timber shall be  matured,free from wraps. Knots holes and other defects all complete.</v>
          </cell>
          <cell r="J635" t="str">
            <v>cu.m.</v>
          </cell>
        </row>
        <row r="636">
          <cell r="C636" t="str">
            <v xml:space="preserve"> Do but for  PD</v>
          </cell>
          <cell r="D636">
            <v>2</v>
          </cell>
          <cell r="E636">
            <v>5.15</v>
          </cell>
          <cell r="F636">
            <v>10.3</v>
          </cell>
          <cell r="G636">
            <v>7.4999999999999997E-2</v>
          </cell>
          <cell r="H636">
            <v>0.125</v>
          </cell>
          <cell r="I636">
            <v>0.1</v>
          </cell>
        </row>
        <row r="637">
          <cell r="C637" t="str">
            <v>Do but for  FD'</v>
          </cell>
          <cell r="D637">
            <v>1</v>
          </cell>
          <cell r="E637">
            <v>5.15</v>
          </cell>
          <cell r="F637">
            <v>5.15</v>
          </cell>
          <cell r="G637">
            <v>7.4999999999999997E-2</v>
          </cell>
          <cell r="H637">
            <v>0.125</v>
          </cell>
          <cell r="I637">
            <v>0.05</v>
          </cell>
        </row>
        <row r="638">
          <cell r="C638" t="str">
            <v>Do but for  PD1</v>
          </cell>
          <cell r="D638">
            <v>5</v>
          </cell>
          <cell r="E638">
            <v>4.75</v>
          </cell>
          <cell r="F638">
            <v>23.75</v>
          </cell>
          <cell r="G638">
            <v>7.4999999999999997E-2</v>
          </cell>
          <cell r="H638">
            <v>0.125</v>
          </cell>
          <cell r="I638">
            <v>0.22</v>
          </cell>
        </row>
        <row r="639">
          <cell r="C639" t="str">
            <v>Do but for D1</v>
          </cell>
          <cell r="D639">
            <v>20</v>
          </cell>
          <cell r="E639">
            <v>4.75</v>
          </cell>
          <cell r="F639">
            <v>95</v>
          </cell>
          <cell r="G639">
            <v>7.4999999999999997E-2</v>
          </cell>
          <cell r="H639">
            <v>0.125</v>
          </cell>
          <cell r="I639">
            <v>0.89</v>
          </cell>
        </row>
        <row r="640">
          <cell r="C640" t="str">
            <v>Do but for PD2=D3</v>
          </cell>
          <cell r="D640">
            <v>9</v>
          </cell>
          <cell r="E640">
            <v>4.25</v>
          </cell>
          <cell r="F640">
            <v>38.25</v>
          </cell>
          <cell r="G640">
            <v>7.4999999999999997E-2</v>
          </cell>
          <cell r="H640">
            <v>0.125</v>
          </cell>
          <cell r="I640">
            <v>0.36</v>
          </cell>
        </row>
        <row r="641">
          <cell r="C641" t="str">
            <v>Do but for  D2</v>
          </cell>
          <cell r="D641">
            <v>2</v>
          </cell>
          <cell r="E641">
            <v>5.15</v>
          </cell>
          <cell r="F641">
            <v>10.3</v>
          </cell>
          <cell r="G641">
            <v>7.4999999999999997E-2</v>
          </cell>
          <cell r="H641">
            <v>0.125</v>
          </cell>
          <cell r="I641">
            <v>0.1</v>
          </cell>
        </row>
        <row r="642">
          <cell r="B642">
            <v>9.1</v>
          </cell>
          <cell r="E642" t="str">
            <v>Grand Total Chaukhat for Door Works</v>
          </cell>
          <cell r="I642">
            <v>1.7200000000000002</v>
          </cell>
          <cell r="J642" t="str">
            <v>cu.m.</v>
          </cell>
        </row>
        <row r="643">
          <cell r="C643" t="str">
            <v>Supplying,making and fitting fixing Well seasoned sal wood Panelled door shutter with 38 mm thick sal wood frame including all necessary hardware fitting all complete.</v>
          </cell>
          <cell r="J643" t="str">
            <v>sq.m.</v>
          </cell>
        </row>
        <row r="644">
          <cell r="C644" t="str">
            <v xml:space="preserve"> Do but for  PD</v>
          </cell>
          <cell r="D644">
            <v>2</v>
          </cell>
          <cell r="E644">
            <v>1.075</v>
          </cell>
          <cell r="F644">
            <v>2.15</v>
          </cell>
          <cell r="H644">
            <v>2.6</v>
          </cell>
          <cell r="I644">
            <v>5.59</v>
          </cell>
        </row>
        <row r="645">
          <cell r="C645" t="str">
            <v>Do but for  D2</v>
          </cell>
          <cell r="D645">
            <v>2</v>
          </cell>
          <cell r="E645">
            <v>1.075</v>
          </cell>
          <cell r="F645">
            <v>2.15</v>
          </cell>
          <cell r="H645">
            <v>2.6</v>
          </cell>
          <cell r="I645">
            <v>5.59</v>
          </cell>
        </row>
        <row r="646">
          <cell r="B646">
            <v>9.1999999999999993</v>
          </cell>
          <cell r="E646" t="str">
            <v>Grand Total Pannel shutter for Door Works</v>
          </cell>
          <cell r="I646">
            <v>11.18</v>
          </cell>
          <cell r="J646" t="str">
            <v>sq.m.</v>
          </cell>
        </row>
        <row r="647">
          <cell r="C647" t="str">
            <v>Making and fitting fixing flush door shutter of 38 x 100 mm size sal wood frame with 6 mm thick waterproof ply on one side and 4mm thick commercial ply on other side including all necessary hardware fitting all complete.</v>
          </cell>
          <cell r="J647" t="str">
            <v>sq.m.</v>
          </cell>
        </row>
        <row r="648">
          <cell r="C648" t="str">
            <v>Do but for  FD'</v>
          </cell>
          <cell r="D648">
            <v>1</v>
          </cell>
          <cell r="E648">
            <v>1.2</v>
          </cell>
          <cell r="F648">
            <v>1.2</v>
          </cell>
          <cell r="H648">
            <v>2.75</v>
          </cell>
          <cell r="I648">
            <v>3.3</v>
          </cell>
        </row>
        <row r="649">
          <cell r="C649" t="str">
            <v>Do but for  PD1</v>
          </cell>
          <cell r="D649">
            <v>5</v>
          </cell>
          <cell r="E649">
            <v>1</v>
          </cell>
          <cell r="F649">
            <v>5</v>
          </cell>
          <cell r="H649">
            <v>2.75</v>
          </cell>
          <cell r="I649">
            <v>13.75</v>
          </cell>
        </row>
        <row r="650">
          <cell r="C650" t="str">
            <v>Do but for D1</v>
          </cell>
          <cell r="D650">
            <v>20</v>
          </cell>
          <cell r="E650">
            <v>1</v>
          </cell>
          <cell r="F650">
            <v>20</v>
          </cell>
          <cell r="H650">
            <v>2.75</v>
          </cell>
          <cell r="I650">
            <v>55</v>
          </cell>
        </row>
        <row r="651">
          <cell r="C651" t="str">
            <v>Do but for PD2=D3</v>
          </cell>
          <cell r="D651">
            <v>9</v>
          </cell>
          <cell r="E651">
            <v>0.75</v>
          </cell>
          <cell r="F651">
            <v>6.75</v>
          </cell>
          <cell r="H651">
            <v>2.75</v>
          </cell>
          <cell r="I651">
            <v>18.559999999999999</v>
          </cell>
        </row>
        <row r="652">
          <cell r="B652">
            <v>9.3000000000000007</v>
          </cell>
          <cell r="I652">
            <v>90.61</v>
          </cell>
          <cell r="J652" t="str">
            <v>sq.m.</v>
          </cell>
        </row>
        <row r="653">
          <cell r="C653" t="str">
            <v xml:space="preserve">Supplying,Making and fitting of G.I. Mosquito net shutter with diamond chicken wire mesh with 38mm thick seasoned salwood frame including hinges, towerbolts, handles, locking set etc all complete. </v>
          </cell>
          <cell r="J653" t="str">
            <v>sq.m.</v>
          </cell>
        </row>
        <row r="654">
          <cell r="C654" t="str">
            <v>Do but for  PD</v>
          </cell>
          <cell r="D654">
            <v>4</v>
          </cell>
          <cell r="E654">
            <v>1.05</v>
          </cell>
          <cell r="F654">
            <v>4.2</v>
          </cell>
          <cell r="H654">
            <v>2.6</v>
          </cell>
          <cell r="I654">
            <v>10.92</v>
          </cell>
        </row>
        <row r="655">
          <cell r="C655" t="str">
            <v>Do but for  FD'</v>
          </cell>
          <cell r="D655">
            <v>4</v>
          </cell>
          <cell r="E655">
            <v>1.05</v>
          </cell>
          <cell r="F655">
            <v>4.2</v>
          </cell>
          <cell r="H655">
            <v>2.6</v>
          </cell>
          <cell r="I655">
            <v>10.92</v>
          </cell>
        </row>
        <row r="656">
          <cell r="C656" t="str">
            <v>Do but for  PD1</v>
          </cell>
          <cell r="D656">
            <v>2</v>
          </cell>
          <cell r="E656">
            <v>0.85</v>
          </cell>
          <cell r="F656">
            <v>1.7</v>
          </cell>
          <cell r="H656">
            <v>2.6</v>
          </cell>
          <cell r="I656">
            <v>4.42</v>
          </cell>
        </row>
        <row r="657">
          <cell r="C657" t="str">
            <v>Do but for D1</v>
          </cell>
          <cell r="D657">
            <v>2</v>
          </cell>
          <cell r="E657">
            <v>0.85</v>
          </cell>
          <cell r="F657">
            <v>1.7</v>
          </cell>
          <cell r="H657">
            <v>2.6</v>
          </cell>
          <cell r="I657">
            <v>4.42</v>
          </cell>
        </row>
        <row r="658">
          <cell r="C658" t="str">
            <v>Do but for PD2</v>
          </cell>
          <cell r="D658">
            <v>1</v>
          </cell>
          <cell r="E658">
            <v>0.6</v>
          </cell>
          <cell r="F658">
            <v>0.6</v>
          </cell>
          <cell r="H658">
            <v>2.6</v>
          </cell>
          <cell r="I658">
            <v>1.56</v>
          </cell>
        </row>
        <row r="659">
          <cell r="B659">
            <v>9.4</v>
          </cell>
          <cell r="E659" t="str">
            <v>Grand Total Mosquito Works for Door</v>
          </cell>
          <cell r="I659">
            <v>32.24</v>
          </cell>
          <cell r="J659" t="str">
            <v>sq.m.</v>
          </cell>
        </row>
        <row r="660">
          <cell r="C660" t="str">
            <v>Supplying,making and fixing 10x10mm sq. solid pipe M.S. grill vertical and horizental 150 c/c with 5x20mm border grill with almunium paints as per design and instruction all complete.</v>
          </cell>
          <cell r="J660" t="str">
            <v>sq.m.</v>
          </cell>
        </row>
        <row r="661">
          <cell r="C661" t="str">
            <v>Do but for W</v>
          </cell>
          <cell r="D661">
            <v>14</v>
          </cell>
          <cell r="E661">
            <v>1.8</v>
          </cell>
          <cell r="F661">
            <v>25.2</v>
          </cell>
          <cell r="H661">
            <v>1.8</v>
          </cell>
          <cell r="I661">
            <v>45.36</v>
          </cell>
        </row>
        <row r="662">
          <cell r="C662" t="str">
            <v>Do but for W2</v>
          </cell>
          <cell r="D662">
            <v>4</v>
          </cell>
          <cell r="E662">
            <v>1.1000000000000001</v>
          </cell>
          <cell r="F662">
            <v>4.4000000000000004</v>
          </cell>
          <cell r="H662">
            <v>1.8</v>
          </cell>
          <cell r="I662">
            <v>7.92</v>
          </cell>
        </row>
        <row r="663">
          <cell r="C663" t="str">
            <v>Do but for SW1</v>
          </cell>
          <cell r="D663">
            <v>1</v>
          </cell>
          <cell r="E663">
            <v>1.8</v>
          </cell>
          <cell r="F663">
            <v>1.8</v>
          </cell>
          <cell r="H663">
            <v>0.75</v>
          </cell>
          <cell r="I663">
            <v>1.35</v>
          </cell>
        </row>
        <row r="664">
          <cell r="C664" t="str">
            <v>Do but for SW2</v>
          </cell>
          <cell r="D664">
            <v>3</v>
          </cell>
          <cell r="E664">
            <v>1.2</v>
          </cell>
          <cell r="F664">
            <v>3.6</v>
          </cell>
          <cell r="H664">
            <v>1.8</v>
          </cell>
          <cell r="I664">
            <v>6.48</v>
          </cell>
        </row>
        <row r="665">
          <cell r="C665" t="str">
            <v>Do but for V</v>
          </cell>
          <cell r="D665">
            <v>1</v>
          </cell>
          <cell r="E665">
            <v>1.4</v>
          </cell>
          <cell r="F665">
            <v>1.4</v>
          </cell>
          <cell r="H665">
            <v>0.75</v>
          </cell>
          <cell r="I665">
            <v>1.05</v>
          </cell>
        </row>
        <row r="666">
          <cell r="C666" t="str">
            <v>Do but for V1</v>
          </cell>
          <cell r="D666">
            <v>1</v>
          </cell>
          <cell r="E666">
            <v>1.1000000000000001</v>
          </cell>
          <cell r="F666">
            <v>1.1000000000000001</v>
          </cell>
          <cell r="H666">
            <v>0.7</v>
          </cell>
          <cell r="I666">
            <v>0.77</v>
          </cell>
        </row>
        <row r="667">
          <cell r="B667">
            <v>9.5</v>
          </cell>
          <cell r="E667" t="str">
            <v xml:space="preserve">Grand Total Grill Works for Window  </v>
          </cell>
          <cell r="I667">
            <v>62.93</v>
          </cell>
          <cell r="J667" t="str">
            <v>sq.m.</v>
          </cell>
        </row>
        <row r="668">
          <cell r="C668" t="str">
            <v>Supplying &amp; Fixing  of Aluminium Sliding window 2 pannel Colour section size (85x50x1.3)mm with fixed ventilation with flymesh pannel using 5mm glasses as  per  drawing &amp; instruction of site Engineer.</v>
          </cell>
          <cell r="J668" t="str">
            <v>sq.m.</v>
          </cell>
        </row>
        <row r="669">
          <cell r="C669" t="str">
            <v>Do but for W</v>
          </cell>
          <cell r="D669">
            <v>14</v>
          </cell>
          <cell r="E669">
            <v>1.8</v>
          </cell>
          <cell r="F669">
            <v>25.2</v>
          </cell>
          <cell r="H669">
            <v>1.8</v>
          </cell>
          <cell r="I669">
            <v>45.36</v>
          </cell>
        </row>
        <row r="670">
          <cell r="C670" t="str">
            <v>Do but for W2</v>
          </cell>
          <cell r="D670">
            <v>4</v>
          </cell>
          <cell r="E670">
            <v>1.1000000000000001</v>
          </cell>
          <cell r="F670">
            <v>4.4000000000000004</v>
          </cell>
          <cell r="H670">
            <v>1.8</v>
          </cell>
          <cell r="I670">
            <v>7.92</v>
          </cell>
        </row>
        <row r="671">
          <cell r="C671" t="str">
            <v>Do but for SW1</v>
          </cell>
          <cell r="D671">
            <v>1</v>
          </cell>
          <cell r="E671">
            <v>1.8</v>
          </cell>
          <cell r="F671">
            <v>1.8</v>
          </cell>
          <cell r="H671">
            <v>0.75</v>
          </cell>
          <cell r="I671">
            <v>1.35</v>
          </cell>
        </row>
        <row r="672">
          <cell r="C672" t="str">
            <v>Do but for SW2</v>
          </cell>
          <cell r="D672">
            <v>3</v>
          </cell>
          <cell r="E672">
            <v>1.2</v>
          </cell>
          <cell r="F672">
            <v>3.6</v>
          </cell>
          <cell r="H672">
            <v>1.8</v>
          </cell>
          <cell r="I672">
            <v>6.48</v>
          </cell>
        </row>
        <row r="673">
          <cell r="C673" t="str">
            <v>Do but for V</v>
          </cell>
          <cell r="D673">
            <v>1</v>
          </cell>
          <cell r="E673">
            <v>1.4</v>
          </cell>
          <cell r="F673">
            <v>1.4</v>
          </cell>
          <cell r="H673">
            <v>0.75</v>
          </cell>
          <cell r="I673">
            <v>1.05</v>
          </cell>
        </row>
        <row r="674">
          <cell r="C674" t="str">
            <v>Do but for V1</v>
          </cell>
          <cell r="D674">
            <v>1</v>
          </cell>
          <cell r="E674">
            <v>1.1000000000000001</v>
          </cell>
          <cell r="F674">
            <v>1.1000000000000001</v>
          </cell>
          <cell r="H674">
            <v>0.7</v>
          </cell>
          <cell r="I674">
            <v>0.77</v>
          </cell>
        </row>
        <row r="675">
          <cell r="B675">
            <v>9.6</v>
          </cell>
          <cell r="E675" t="str">
            <v>Grand Total aluminium Window  Works</v>
          </cell>
          <cell r="I675">
            <v>62.93</v>
          </cell>
          <cell r="J675" t="str">
            <v>sq.m.</v>
          </cell>
        </row>
        <row r="677">
          <cell r="B677">
            <v>10</v>
          </cell>
          <cell r="C677" t="str">
            <v>MISCELLANEOUS WORKS</v>
          </cell>
        </row>
        <row r="678">
          <cell r="C678" t="str">
            <v>Providing 3/4''X3/4" squre pipe bauster &amp; 3"x4" sal/Sisam wood hand railing on height 750 to 900 mm including 2 coats of painting over 1 coat primer as per design drawing &amp; specification &amp; instructon site incharge</v>
          </cell>
        </row>
        <row r="679">
          <cell r="C679" t="str">
            <v>Hand ralling</v>
          </cell>
          <cell r="D679">
            <v>12</v>
          </cell>
          <cell r="E679">
            <v>3.5</v>
          </cell>
          <cell r="F679">
            <v>42</v>
          </cell>
          <cell r="H679">
            <v>0.9</v>
          </cell>
          <cell r="I679">
            <v>37.799999999999997</v>
          </cell>
        </row>
        <row r="680">
          <cell r="B680">
            <v>10.1</v>
          </cell>
          <cell r="E680" t="str">
            <v xml:space="preserve"> Total  Works</v>
          </cell>
          <cell r="I680">
            <v>37.799999999999997</v>
          </cell>
          <cell r="J680" t="str">
            <v>sqm</v>
          </cell>
        </row>
        <row r="681">
          <cell r="B681">
            <v>11</v>
          </cell>
          <cell r="C681" t="str">
            <v>Site clearalnce work with disposing debries &amp; unused construction material out of site after construction all complete.</v>
          </cell>
          <cell r="D681">
            <v>1</v>
          </cell>
          <cell r="I681">
            <v>1</v>
          </cell>
          <cell r="J681" t="str">
            <v>Ls</v>
          </cell>
        </row>
        <row r="682">
          <cell r="B682">
            <v>13</v>
          </cell>
          <cell r="C682" t="str">
            <v>Making fitting &amp; fixing Hodding Board (4'*5') with Project information all complete work</v>
          </cell>
          <cell r="D682">
            <v>1</v>
          </cell>
          <cell r="I682">
            <v>1</v>
          </cell>
          <cell r="J682" t="str">
            <v>Ls</v>
          </cell>
        </row>
        <row r="683">
          <cell r="C683">
            <v>0</v>
          </cell>
          <cell r="F683">
            <v>0</v>
          </cell>
          <cell r="I683">
            <v>0</v>
          </cell>
          <cell r="J683">
            <v>0</v>
          </cell>
        </row>
        <row r="684">
          <cell r="C684">
            <v>0</v>
          </cell>
          <cell r="F684">
            <v>0</v>
          </cell>
          <cell r="I684">
            <v>0</v>
          </cell>
          <cell r="J684">
            <v>0</v>
          </cell>
        </row>
        <row r="685">
          <cell r="C685">
            <v>0</v>
          </cell>
          <cell r="F685">
            <v>0</v>
          </cell>
          <cell r="I685">
            <v>0</v>
          </cell>
          <cell r="J685">
            <v>0</v>
          </cell>
        </row>
        <row r="686">
          <cell r="C686">
            <v>0</v>
          </cell>
          <cell r="F686">
            <v>0</v>
          </cell>
          <cell r="I686">
            <v>0</v>
          </cell>
          <cell r="J686">
            <v>0</v>
          </cell>
        </row>
        <row r="687">
          <cell r="C687">
            <v>0</v>
          </cell>
          <cell r="F687">
            <v>0</v>
          </cell>
          <cell r="I687">
            <v>0</v>
          </cell>
          <cell r="J687">
            <v>0</v>
          </cell>
        </row>
        <row r="688">
          <cell r="C688">
            <v>0</v>
          </cell>
          <cell r="F688">
            <v>0</v>
          </cell>
          <cell r="I688">
            <v>0</v>
          </cell>
          <cell r="J688">
            <v>0</v>
          </cell>
        </row>
        <row r="689">
          <cell r="C689">
            <v>0</v>
          </cell>
          <cell r="F689">
            <v>0</v>
          </cell>
          <cell r="I689">
            <v>0</v>
          </cell>
          <cell r="J689">
            <v>0</v>
          </cell>
        </row>
        <row r="690">
          <cell r="C690">
            <v>0</v>
          </cell>
          <cell r="F690">
            <v>0</v>
          </cell>
          <cell r="I690">
            <v>0</v>
          </cell>
          <cell r="J690">
            <v>0</v>
          </cell>
        </row>
        <row r="691">
          <cell r="C691">
            <v>0</v>
          </cell>
          <cell r="F691">
            <v>0</v>
          </cell>
          <cell r="I691">
            <v>0</v>
          </cell>
          <cell r="J691">
            <v>0</v>
          </cell>
        </row>
        <row r="692">
          <cell r="C692">
            <v>0</v>
          </cell>
          <cell r="F692">
            <v>0</v>
          </cell>
          <cell r="I692">
            <v>0</v>
          </cell>
          <cell r="J692">
            <v>0</v>
          </cell>
        </row>
        <row r="693">
          <cell r="C693">
            <v>0</v>
          </cell>
          <cell r="F693">
            <v>0</v>
          </cell>
          <cell r="I693">
            <v>0</v>
          </cell>
          <cell r="J693">
            <v>0</v>
          </cell>
        </row>
        <row r="694">
          <cell r="C694">
            <v>0</v>
          </cell>
          <cell r="F694">
            <v>0</v>
          </cell>
          <cell r="I694">
            <v>0</v>
          </cell>
          <cell r="J694">
            <v>0</v>
          </cell>
        </row>
        <row r="695">
          <cell r="C695">
            <v>0</v>
          </cell>
          <cell r="F695">
            <v>0</v>
          </cell>
          <cell r="I695">
            <v>0</v>
          </cell>
          <cell r="J695">
            <v>0</v>
          </cell>
        </row>
        <row r="696">
          <cell r="C696">
            <v>0</v>
          </cell>
          <cell r="F696">
            <v>0</v>
          </cell>
          <cell r="I696">
            <v>0</v>
          </cell>
          <cell r="J696">
            <v>0</v>
          </cell>
        </row>
        <row r="697">
          <cell r="C697">
            <v>0</v>
          </cell>
          <cell r="F697">
            <v>0</v>
          </cell>
          <cell r="I697">
            <v>0</v>
          </cell>
          <cell r="J697">
            <v>0</v>
          </cell>
        </row>
        <row r="698">
          <cell r="C698">
            <v>0</v>
          </cell>
          <cell r="F698">
            <v>0</v>
          </cell>
          <cell r="I698">
            <v>0</v>
          </cell>
          <cell r="J698">
            <v>0</v>
          </cell>
        </row>
        <row r="699">
          <cell r="C699">
            <v>0</v>
          </cell>
          <cell r="F699">
            <v>0</v>
          </cell>
          <cell r="I699">
            <v>0</v>
          </cell>
          <cell r="J699">
            <v>0</v>
          </cell>
        </row>
        <row r="700">
          <cell r="C700">
            <v>0</v>
          </cell>
          <cell r="F700">
            <v>0</v>
          </cell>
          <cell r="I700">
            <v>0</v>
          </cell>
          <cell r="J700">
            <v>0</v>
          </cell>
        </row>
        <row r="701">
          <cell r="C701">
            <v>0</v>
          </cell>
          <cell r="F701">
            <v>0</v>
          </cell>
          <cell r="I701">
            <v>0</v>
          </cell>
          <cell r="J701">
            <v>0</v>
          </cell>
        </row>
        <row r="702">
          <cell r="C702">
            <v>0</v>
          </cell>
          <cell r="F702">
            <v>0</v>
          </cell>
          <cell r="I702">
            <v>0</v>
          </cell>
          <cell r="J702">
            <v>0</v>
          </cell>
        </row>
        <row r="703">
          <cell r="C703">
            <v>0</v>
          </cell>
          <cell r="F703">
            <v>0</v>
          </cell>
          <cell r="I703">
            <v>0</v>
          </cell>
          <cell r="J703">
            <v>0</v>
          </cell>
        </row>
        <row r="704">
          <cell r="C704">
            <v>0</v>
          </cell>
          <cell r="F704">
            <v>0</v>
          </cell>
          <cell r="I704">
            <v>0</v>
          </cell>
          <cell r="J704">
            <v>0</v>
          </cell>
        </row>
        <row r="705">
          <cell r="C705">
            <v>0</v>
          </cell>
          <cell r="F705">
            <v>0</v>
          </cell>
          <cell r="I705">
            <v>0</v>
          </cell>
          <cell r="J705">
            <v>0</v>
          </cell>
        </row>
        <row r="706">
          <cell r="C706">
            <v>0</v>
          </cell>
          <cell r="F706">
            <v>0</v>
          </cell>
          <cell r="I706">
            <v>0</v>
          </cell>
          <cell r="J706">
            <v>0</v>
          </cell>
        </row>
        <row r="707">
          <cell r="C707">
            <v>0</v>
          </cell>
          <cell r="F707">
            <v>0</v>
          </cell>
          <cell r="I707">
            <v>0</v>
          </cell>
          <cell r="J707">
            <v>0</v>
          </cell>
        </row>
        <row r="708">
          <cell r="C708">
            <v>0</v>
          </cell>
          <cell r="F708">
            <v>0</v>
          </cell>
          <cell r="I708">
            <v>0</v>
          </cell>
          <cell r="J708">
            <v>0</v>
          </cell>
        </row>
        <row r="709">
          <cell r="C709">
            <v>0</v>
          </cell>
          <cell r="F709">
            <v>0</v>
          </cell>
          <cell r="I709">
            <v>0</v>
          </cell>
          <cell r="J709">
            <v>0</v>
          </cell>
        </row>
        <row r="710">
          <cell r="C710">
            <v>0</v>
          </cell>
          <cell r="F710">
            <v>0</v>
          </cell>
          <cell r="I710">
            <v>0</v>
          </cell>
          <cell r="J710">
            <v>0</v>
          </cell>
        </row>
        <row r="711">
          <cell r="C711">
            <v>0</v>
          </cell>
          <cell r="F711">
            <v>0</v>
          </cell>
          <cell r="I711">
            <v>0</v>
          </cell>
          <cell r="J711">
            <v>0</v>
          </cell>
        </row>
        <row r="712">
          <cell r="C712">
            <v>0</v>
          </cell>
          <cell r="F712">
            <v>0</v>
          </cell>
          <cell r="I712">
            <v>0</v>
          </cell>
          <cell r="J712">
            <v>0</v>
          </cell>
        </row>
        <row r="713">
          <cell r="C713">
            <v>0</v>
          </cell>
          <cell r="F713">
            <v>0</v>
          </cell>
          <cell r="I713">
            <v>0</v>
          </cell>
          <cell r="J713">
            <v>0</v>
          </cell>
        </row>
        <row r="714">
          <cell r="C714">
            <v>0</v>
          </cell>
          <cell r="F714">
            <v>0</v>
          </cell>
          <cell r="I714">
            <v>0</v>
          </cell>
          <cell r="J714">
            <v>0</v>
          </cell>
        </row>
        <row r="715">
          <cell r="C715">
            <v>0</v>
          </cell>
          <cell r="F715">
            <v>0</v>
          </cell>
          <cell r="I715">
            <v>0</v>
          </cell>
          <cell r="J715">
            <v>0</v>
          </cell>
        </row>
        <row r="716">
          <cell r="C716">
            <v>0</v>
          </cell>
          <cell r="F716">
            <v>0</v>
          </cell>
          <cell r="I716">
            <v>0</v>
          </cell>
          <cell r="J716">
            <v>0</v>
          </cell>
        </row>
        <row r="717">
          <cell r="C717">
            <v>0</v>
          </cell>
          <cell r="F717">
            <v>0</v>
          </cell>
          <cell r="I717">
            <v>0</v>
          </cell>
          <cell r="J717">
            <v>0</v>
          </cell>
        </row>
        <row r="718">
          <cell r="C718">
            <v>0</v>
          </cell>
          <cell r="F718">
            <v>0</v>
          </cell>
          <cell r="I718">
            <v>0</v>
          </cell>
          <cell r="J718">
            <v>0</v>
          </cell>
        </row>
        <row r="719">
          <cell r="C719">
            <v>0</v>
          </cell>
          <cell r="F719">
            <v>0</v>
          </cell>
          <cell r="I719">
            <v>0</v>
          </cell>
          <cell r="J719">
            <v>0</v>
          </cell>
        </row>
        <row r="720">
          <cell r="C720">
            <v>0</v>
          </cell>
          <cell r="F720">
            <v>0</v>
          </cell>
          <cell r="I720">
            <v>0</v>
          </cell>
          <cell r="J720">
            <v>0</v>
          </cell>
        </row>
        <row r="721">
          <cell r="C721">
            <v>0</v>
          </cell>
          <cell r="F721">
            <v>0</v>
          </cell>
          <cell r="I721">
            <v>0</v>
          </cell>
          <cell r="J721">
            <v>0</v>
          </cell>
        </row>
        <row r="722">
          <cell r="C722">
            <v>0</v>
          </cell>
          <cell r="F722">
            <v>0</v>
          </cell>
          <cell r="I722">
            <v>0</v>
          </cell>
          <cell r="J722">
            <v>0</v>
          </cell>
        </row>
        <row r="723">
          <cell r="C723">
            <v>0</v>
          </cell>
          <cell r="F723">
            <v>0</v>
          </cell>
          <cell r="I723">
            <v>0</v>
          </cell>
          <cell r="J723">
            <v>0</v>
          </cell>
        </row>
        <row r="724">
          <cell r="C724">
            <v>0</v>
          </cell>
          <cell r="F724">
            <v>0</v>
          </cell>
          <cell r="I724">
            <v>0</v>
          </cell>
          <cell r="J724">
            <v>0</v>
          </cell>
        </row>
        <row r="725">
          <cell r="C725">
            <v>0</v>
          </cell>
          <cell r="F725">
            <v>0</v>
          </cell>
          <cell r="I725">
            <v>0</v>
          </cell>
          <cell r="J725">
            <v>0</v>
          </cell>
        </row>
        <row r="726">
          <cell r="C726">
            <v>0</v>
          </cell>
          <cell r="F726">
            <v>0</v>
          </cell>
          <cell r="I726">
            <v>0</v>
          </cell>
          <cell r="J726">
            <v>0</v>
          </cell>
        </row>
        <row r="727">
          <cell r="C727">
            <v>0</v>
          </cell>
          <cell r="F727">
            <v>0</v>
          </cell>
          <cell r="I727">
            <v>0</v>
          </cell>
          <cell r="J727">
            <v>0</v>
          </cell>
        </row>
        <row r="728">
          <cell r="C728">
            <v>0</v>
          </cell>
          <cell r="F728">
            <v>0</v>
          </cell>
          <cell r="I728">
            <v>0</v>
          </cell>
          <cell r="J728">
            <v>0</v>
          </cell>
        </row>
        <row r="729">
          <cell r="C729">
            <v>0</v>
          </cell>
          <cell r="F729">
            <v>0</v>
          </cell>
          <cell r="I729">
            <v>0</v>
          </cell>
          <cell r="J729">
            <v>0</v>
          </cell>
        </row>
        <row r="730">
          <cell r="C730">
            <v>0</v>
          </cell>
          <cell r="F730">
            <v>0</v>
          </cell>
          <cell r="I730">
            <v>0</v>
          </cell>
          <cell r="J730">
            <v>0</v>
          </cell>
        </row>
        <row r="731">
          <cell r="C731">
            <v>0</v>
          </cell>
          <cell r="F731">
            <v>0</v>
          </cell>
          <cell r="I731">
            <v>0</v>
          </cell>
          <cell r="J731">
            <v>0</v>
          </cell>
        </row>
        <row r="732">
          <cell r="C732">
            <v>0</v>
          </cell>
          <cell r="F732">
            <v>0</v>
          </cell>
          <cell r="I732">
            <v>0</v>
          </cell>
          <cell r="J732">
            <v>0</v>
          </cell>
        </row>
        <row r="733">
          <cell r="C733">
            <v>0</v>
          </cell>
          <cell r="F733">
            <v>0</v>
          </cell>
          <cell r="I733">
            <v>0</v>
          </cell>
          <cell r="J733">
            <v>0</v>
          </cell>
        </row>
        <row r="734">
          <cell r="C734">
            <v>0</v>
          </cell>
          <cell r="F734">
            <v>0</v>
          </cell>
          <cell r="I734">
            <v>0</v>
          </cell>
          <cell r="J734">
            <v>0</v>
          </cell>
        </row>
        <row r="735">
          <cell r="C735">
            <v>0</v>
          </cell>
          <cell r="F735">
            <v>0</v>
          </cell>
          <cell r="I735">
            <v>0</v>
          </cell>
          <cell r="J735">
            <v>0</v>
          </cell>
        </row>
        <row r="736">
          <cell r="C736">
            <v>0</v>
          </cell>
          <cell r="F736">
            <v>0</v>
          </cell>
          <cell r="I736">
            <v>0</v>
          </cell>
          <cell r="J736">
            <v>0</v>
          </cell>
        </row>
        <row r="737">
          <cell r="C737">
            <v>0</v>
          </cell>
          <cell r="F737">
            <v>0</v>
          </cell>
          <cell r="I737">
            <v>0</v>
          </cell>
          <cell r="J737">
            <v>0</v>
          </cell>
        </row>
        <row r="738">
          <cell r="C738">
            <v>0</v>
          </cell>
          <cell r="F738">
            <v>0</v>
          </cell>
          <cell r="I738">
            <v>0</v>
          </cell>
          <cell r="J738">
            <v>0</v>
          </cell>
        </row>
        <row r="739">
          <cell r="C739">
            <v>0</v>
          </cell>
          <cell r="F739">
            <v>0</v>
          </cell>
          <cell r="I739">
            <v>0</v>
          </cell>
          <cell r="J739">
            <v>0</v>
          </cell>
        </row>
        <row r="740">
          <cell r="C740">
            <v>0</v>
          </cell>
          <cell r="F740">
            <v>0</v>
          </cell>
          <cell r="I740">
            <v>0</v>
          </cell>
          <cell r="J740">
            <v>0</v>
          </cell>
        </row>
        <row r="741">
          <cell r="C741">
            <v>0</v>
          </cell>
          <cell r="F741">
            <v>0</v>
          </cell>
          <cell r="I741">
            <v>0</v>
          </cell>
          <cell r="J741">
            <v>0</v>
          </cell>
        </row>
        <row r="742">
          <cell r="C742">
            <v>0</v>
          </cell>
          <cell r="F742">
            <v>0</v>
          </cell>
          <cell r="I742">
            <v>0</v>
          </cell>
          <cell r="J742">
            <v>0</v>
          </cell>
        </row>
        <row r="743">
          <cell r="C743">
            <v>0</v>
          </cell>
          <cell r="F743">
            <v>0</v>
          </cell>
          <cell r="I743">
            <v>0</v>
          </cell>
          <cell r="J743">
            <v>0</v>
          </cell>
        </row>
        <row r="744">
          <cell r="C744">
            <v>0</v>
          </cell>
          <cell r="F744">
            <v>0</v>
          </cell>
          <cell r="I744">
            <v>0</v>
          </cell>
          <cell r="J744">
            <v>0</v>
          </cell>
        </row>
        <row r="745">
          <cell r="C745">
            <v>0</v>
          </cell>
          <cell r="F745">
            <v>0</v>
          </cell>
          <cell r="I745">
            <v>0</v>
          </cell>
          <cell r="J745">
            <v>0</v>
          </cell>
        </row>
        <row r="746">
          <cell r="C746">
            <v>0</v>
          </cell>
          <cell r="F746">
            <v>0</v>
          </cell>
          <cell r="I746">
            <v>0</v>
          </cell>
          <cell r="J746">
            <v>0</v>
          </cell>
        </row>
        <row r="747">
          <cell r="C747">
            <v>0</v>
          </cell>
          <cell r="F747">
            <v>0</v>
          </cell>
          <cell r="I747">
            <v>0</v>
          </cell>
          <cell r="J747">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ain Building"/>
      <sheetName val="Toilet"/>
      <sheetName val="Water tank"/>
      <sheetName val="Septic tank"/>
      <sheetName val="Soakpit"/>
      <sheetName val="MHS"/>
      <sheetName val="Electric"/>
      <sheetName val="C.W"/>
      <sheetName val="pumphouse"/>
      <sheetName val="Tap"/>
      <sheetName val="Rate"/>
      <sheetName val="Abstract"/>
      <sheetName val="BOQ"/>
    </sheetNames>
    <sheetDataSet>
      <sheetData sheetId="0" refreshError="1">
        <row r="11">
          <cell r="C11" t="str">
            <v>Old building</v>
          </cell>
        </row>
        <row r="12">
          <cell r="C12" t="str">
            <v>Distmantle to old ayurved building and stacking the brick &amp; CGI sheet</v>
          </cell>
        </row>
        <row r="13">
          <cell r="B13">
            <v>11.1</v>
          </cell>
          <cell r="C13" t="str">
            <v>Distmantle of CGI sheet roofing with wood</v>
          </cell>
          <cell r="D13">
            <v>2</v>
          </cell>
          <cell r="E13">
            <v>14</v>
          </cell>
          <cell r="F13">
            <v>28</v>
          </cell>
          <cell r="G13">
            <v>3.75</v>
          </cell>
          <cell r="H13" t="str">
            <v xml:space="preserve"> -    </v>
          </cell>
          <cell r="I13">
            <v>105</v>
          </cell>
          <cell r="J13" t="str">
            <v>sq m</v>
          </cell>
        </row>
        <row r="14">
          <cell r="C14" t="str">
            <v>Distmantle of mud mortar brick wall</v>
          </cell>
        </row>
        <row r="15">
          <cell r="D15">
            <v>2</v>
          </cell>
          <cell r="E15">
            <v>12.65</v>
          </cell>
          <cell r="F15">
            <v>25.3</v>
          </cell>
        </row>
        <row r="16">
          <cell r="D16">
            <v>4</v>
          </cell>
          <cell r="E16">
            <v>5.73</v>
          </cell>
          <cell r="F16">
            <v>22.92</v>
          </cell>
        </row>
        <row r="17">
          <cell r="D17">
            <v>2</v>
          </cell>
          <cell r="E17">
            <v>3.8</v>
          </cell>
          <cell r="F17">
            <v>7.6</v>
          </cell>
        </row>
        <row r="18">
          <cell r="D18">
            <v>2</v>
          </cell>
          <cell r="E18">
            <v>3.25</v>
          </cell>
          <cell r="F18">
            <v>6.5</v>
          </cell>
        </row>
        <row r="19">
          <cell r="D19">
            <v>1</v>
          </cell>
          <cell r="E19">
            <v>5.83</v>
          </cell>
          <cell r="F19">
            <v>5.83</v>
          </cell>
        </row>
        <row r="20">
          <cell r="E20" t="str">
            <v>Total=</v>
          </cell>
          <cell r="F20">
            <v>68.150000000000006</v>
          </cell>
        </row>
        <row r="21">
          <cell r="C21" t="str">
            <v xml:space="preserve">Deduction </v>
          </cell>
          <cell r="D21" t="str">
            <v>12x1/2x0.90</v>
          </cell>
          <cell r="F21">
            <v>-5.4</v>
          </cell>
        </row>
        <row r="22">
          <cell r="E22" t="str">
            <v>Total=</v>
          </cell>
          <cell r="F22">
            <v>62.750000000000007</v>
          </cell>
        </row>
        <row r="23">
          <cell r="D23">
            <v>1</v>
          </cell>
          <cell r="E23">
            <v>62.75</v>
          </cell>
          <cell r="F23">
            <v>62.75</v>
          </cell>
          <cell r="G23">
            <v>0.9</v>
          </cell>
          <cell r="H23">
            <v>0.45</v>
          </cell>
          <cell r="I23">
            <v>25.41375</v>
          </cell>
          <cell r="J23" t="str">
            <v>cu m</v>
          </cell>
        </row>
        <row r="24">
          <cell r="D24">
            <v>1</v>
          </cell>
          <cell r="E24">
            <v>64.55</v>
          </cell>
          <cell r="F24">
            <v>64.55</v>
          </cell>
          <cell r="G24">
            <v>0.6</v>
          </cell>
          <cell r="H24">
            <v>0.45</v>
          </cell>
          <cell r="I24">
            <v>17.4285</v>
          </cell>
          <cell r="J24" t="str">
            <v>cu m</v>
          </cell>
        </row>
        <row r="25">
          <cell r="D25">
            <v>1</v>
          </cell>
          <cell r="E25">
            <v>65.150000000000006</v>
          </cell>
          <cell r="F25">
            <v>65.150000000000006</v>
          </cell>
          <cell r="G25">
            <v>0.5</v>
          </cell>
          <cell r="H25">
            <v>2.6</v>
          </cell>
          <cell r="I25">
            <v>84.695000000000007</v>
          </cell>
          <cell r="J25" t="str">
            <v>cu m</v>
          </cell>
        </row>
        <row r="26">
          <cell r="C26" t="str">
            <v>Apart</v>
          </cell>
          <cell r="D26">
            <v>4</v>
          </cell>
          <cell r="E26">
            <v>6.23</v>
          </cell>
          <cell r="F26">
            <v>24.92</v>
          </cell>
          <cell r="G26">
            <v>0.5</v>
          </cell>
          <cell r="H26">
            <v>0.65</v>
          </cell>
          <cell r="I26">
            <v>8.0990000000000002</v>
          </cell>
          <cell r="J26" t="str">
            <v>cu m</v>
          </cell>
        </row>
        <row r="27">
          <cell r="H27" t="str">
            <v xml:space="preserve">Total = </v>
          </cell>
          <cell r="I27">
            <v>135.63624999999999</v>
          </cell>
          <cell r="J27" t="str">
            <v>cu m</v>
          </cell>
        </row>
        <row r="28">
          <cell r="C28" t="str">
            <v>Deduction for openings</v>
          </cell>
          <cell r="D28">
            <v>1</v>
          </cell>
          <cell r="E28">
            <v>2.2200000000000002</v>
          </cell>
          <cell r="F28">
            <v>2.2200000000000002</v>
          </cell>
          <cell r="G28">
            <v>0.5</v>
          </cell>
          <cell r="H28">
            <v>1.92</v>
          </cell>
          <cell r="I28">
            <v>-2.1312000000000002</v>
          </cell>
          <cell r="J28" t="str">
            <v>cu m</v>
          </cell>
        </row>
        <row r="29">
          <cell r="D29">
            <v>2</v>
          </cell>
          <cell r="E29">
            <v>1.06</v>
          </cell>
          <cell r="F29">
            <v>2.12</v>
          </cell>
          <cell r="G29">
            <v>0.5</v>
          </cell>
          <cell r="H29">
            <v>1.17</v>
          </cell>
          <cell r="I29">
            <v>-1.2402</v>
          </cell>
          <cell r="J29" t="str">
            <v>cu m</v>
          </cell>
        </row>
        <row r="30">
          <cell r="C30" t="str">
            <v>door</v>
          </cell>
          <cell r="D30">
            <v>7</v>
          </cell>
          <cell r="E30">
            <v>0.9</v>
          </cell>
          <cell r="F30">
            <v>6.3</v>
          </cell>
          <cell r="G30">
            <v>0.5</v>
          </cell>
          <cell r="H30">
            <v>1.95</v>
          </cell>
          <cell r="I30">
            <v>-6.1425000000000001</v>
          </cell>
          <cell r="J30" t="str">
            <v>cu m</v>
          </cell>
        </row>
        <row r="31">
          <cell r="D31">
            <v>2</v>
          </cell>
          <cell r="E31">
            <v>0.75</v>
          </cell>
          <cell r="F31">
            <v>1.5</v>
          </cell>
          <cell r="G31">
            <v>0.5</v>
          </cell>
          <cell r="H31">
            <v>1.95</v>
          </cell>
          <cell r="I31">
            <v>-1.4624999999999999</v>
          </cell>
          <cell r="J31" t="str">
            <v>cu m</v>
          </cell>
        </row>
        <row r="32">
          <cell r="C32" t="str">
            <v>window</v>
          </cell>
          <cell r="D32">
            <v>6</v>
          </cell>
          <cell r="E32">
            <v>1.5</v>
          </cell>
          <cell r="F32">
            <v>9</v>
          </cell>
          <cell r="G32">
            <v>0.5</v>
          </cell>
          <cell r="H32">
            <v>1.2</v>
          </cell>
          <cell r="I32">
            <v>-5.3999999999999995</v>
          </cell>
          <cell r="J32" t="str">
            <v>cu m</v>
          </cell>
        </row>
        <row r="33">
          <cell r="H33" t="str">
            <v>Total deduction =</v>
          </cell>
          <cell r="I33">
            <v>-16.3764</v>
          </cell>
          <cell r="J33" t="str">
            <v>cu m</v>
          </cell>
        </row>
        <row r="34">
          <cell r="B34">
            <v>11.2</v>
          </cell>
          <cell r="H34" t="str">
            <v xml:space="preserve">Total = </v>
          </cell>
          <cell r="I34">
            <v>119.25984999999999</v>
          </cell>
          <cell r="J34" t="str">
            <v>cu m</v>
          </cell>
        </row>
        <row r="36">
          <cell r="C36" t="str">
            <v>New building</v>
          </cell>
        </row>
        <row r="37">
          <cell r="C37" t="str">
            <v>E/W excavation in ordinary soil</v>
          </cell>
        </row>
        <row r="38">
          <cell r="C38" t="str">
            <v>Pillar          ( B3, B4, B5, C3, C4, C5 )</v>
          </cell>
          <cell r="D38">
            <v>6</v>
          </cell>
          <cell r="E38">
            <v>1.9</v>
          </cell>
          <cell r="F38">
            <v>11.399999999999999</v>
          </cell>
          <cell r="G38">
            <v>1.9</v>
          </cell>
          <cell r="H38">
            <v>1.65</v>
          </cell>
          <cell r="I38">
            <v>35.73899999999999</v>
          </cell>
          <cell r="J38" t="str">
            <v>cu m</v>
          </cell>
        </row>
        <row r="39">
          <cell r="C39" t="str">
            <v>A3, A4, A5, B6, C6, D3, D4, D5</v>
          </cell>
          <cell r="D39">
            <v>8</v>
          </cell>
          <cell r="E39">
            <v>1.8</v>
          </cell>
          <cell r="F39">
            <v>14.4</v>
          </cell>
          <cell r="G39">
            <v>1.8</v>
          </cell>
          <cell r="H39">
            <v>1.65</v>
          </cell>
          <cell r="I39">
            <v>42.768000000000001</v>
          </cell>
          <cell r="J39" t="str">
            <v>cu m</v>
          </cell>
        </row>
        <row r="40">
          <cell r="C40" t="str">
            <v>A2, A6, B2, C2</v>
          </cell>
          <cell r="D40">
            <v>4</v>
          </cell>
          <cell r="E40">
            <v>1.65</v>
          </cell>
          <cell r="F40">
            <v>6.6</v>
          </cell>
          <cell r="G40">
            <v>1.65</v>
          </cell>
          <cell r="H40">
            <v>1.65</v>
          </cell>
          <cell r="I40">
            <v>17.968499999999999</v>
          </cell>
          <cell r="J40" t="str">
            <v>cu m</v>
          </cell>
        </row>
        <row r="41">
          <cell r="C41" t="str">
            <v>B4, C1, D2, D6, F3, F4</v>
          </cell>
          <cell r="D41">
            <v>6</v>
          </cell>
          <cell r="E41">
            <v>1.5</v>
          </cell>
          <cell r="F41">
            <v>9</v>
          </cell>
          <cell r="G41">
            <v>1.5</v>
          </cell>
          <cell r="H41">
            <v>1.65</v>
          </cell>
          <cell r="I41">
            <v>22.274999999999999</v>
          </cell>
          <cell r="J41" t="str">
            <v>cu m</v>
          </cell>
        </row>
        <row r="42">
          <cell r="H42" t="str">
            <v>Total=</v>
          </cell>
          <cell r="I42">
            <v>118.75049999999999</v>
          </cell>
          <cell r="J42" t="str">
            <v>cu m</v>
          </cell>
        </row>
        <row r="44">
          <cell r="C44" t="str">
            <v>Tie beam</v>
          </cell>
          <cell r="D44">
            <v>8</v>
          </cell>
          <cell r="E44">
            <v>3.5</v>
          </cell>
          <cell r="F44">
            <v>28</v>
          </cell>
          <cell r="G44">
            <v>0.75</v>
          </cell>
          <cell r="H44">
            <v>0.75</v>
          </cell>
          <cell r="I44">
            <v>15.75</v>
          </cell>
          <cell r="J44" t="str">
            <v>cu m</v>
          </cell>
        </row>
        <row r="45">
          <cell r="D45">
            <v>8</v>
          </cell>
          <cell r="E45">
            <v>4.45</v>
          </cell>
          <cell r="F45">
            <v>35.6</v>
          </cell>
          <cell r="G45">
            <v>0.75</v>
          </cell>
          <cell r="H45">
            <v>0.75</v>
          </cell>
          <cell r="I45">
            <v>20.025000000000002</v>
          </cell>
          <cell r="J45" t="str">
            <v>cu m</v>
          </cell>
        </row>
        <row r="46">
          <cell r="D46">
            <v>10</v>
          </cell>
          <cell r="E46">
            <v>3.8</v>
          </cell>
          <cell r="F46">
            <v>38</v>
          </cell>
          <cell r="G46">
            <v>0.75</v>
          </cell>
          <cell r="H46">
            <v>0.75</v>
          </cell>
          <cell r="I46">
            <v>21.375</v>
          </cell>
          <cell r="J46" t="str">
            <v>cu m</v>
          </cell>
        </row>
        <row r="47">
          <cell r="D47">
            <v>5</v>
          </cell>
          <cell r="E47">
            <v>1.35</v>
          </cell>
          <cell r="F47">
            <v>6.75</v>
          </cell>
          <cell r="G47">
            <v>0.75</v>
          </cell>
          <cell r="H47">
            <v>0.75</v>
          </cell>
          <cell r="I47">
            <v>3.796875</v>
          </cell>
          <cell r="J47" t="str">
            <v>cu m</v>
          </cell>
        </row>
        <row r="48">
          <cell r="H48" t="str">
            <v>Total=</v>
          </cell>
          <cell r="I48">
            <v>60.946875000000006</v>
          </cell>
          <cell r="J48" t="str">
            <v>cu m</v>
          </cell>
        </row>
        <row r="50">
          <cell r="C50" t="str">
            <v>Verandah</v>
          </cell>
          <cell r="D50">
            <v>2</v>
          </cell>
          <cell r="E50">
            <v>1.8</v>
          </cell>
          <cell r="F50">
            <v>3.6</v>
          </cell>
          <cell r="G50">
            <v>0.75</v>
          </cell>
          <cell r="H50">
            <v>0.75</v>
          </cell>
          <cell r="I50">
            <v>2.0250000000000004</v>
          </cell>
          <cell r="J50" t="str">
            <v>cu m</v>
          </cell>
        </row>
        <row r="51">
          <cell r="D51">
            <v>1</v>
          </cell>
          <cell r="E51">
            <v>4.1500000000000004</v>
          </cell>
          <cell r="F51">
            <v>4.1500000000000004</v>
          </cell>
          <cell r="G51">
            <v>0.75</v>
          </cell>
          <cell r="H51">
            <v>0.75</v>
          </cell>
          <cell r="I51">
            <v>2.3343750000000001</v>
          </cell>
          <cell r="J51" t="str">
            <v>cu m</v>
          </cell>
        </row>
        <row r="52">
          <cell r="D52">
            <v>2</v>
          </cell>
          <cell r="E52">
            <v>1.4</v>
          </cell>
          <cell r="F52">
            <v>2.8</v>
          </cell>
          <cell r="G52">
            <v>0.75</v>
          </cell>
          <cell r="H52">
            <v>0.75</v>
          </cell>
          <cell r="I52">
            <v>1.5749999999999997</v>
          </cell>
          <cell r="J52" t="str">
            <v>cu m</v>
          </cell>
        </row>
        <row r="53">
          <cell r="D53">
            <v>1</v>
          </cell>
          <cell r="E53">
            <v>1.35</v>
          </cell>
          <cell r="F53">
            <v>1.35</v>
          </cell>
          <cell r="G53">
            <v>0.75</v>
          </cell>
          <cell r="H53">
            <v>0.75</v>
          </cell>
          <cell r="I53">
            <v>0.75937500000000013</v>
          </cell>
          <cell r="J53" t="str">
            <v>cu m</v>
          </cell>
        </row>
        <row r="54">
          <cell r="H54" t="str">
            <v>Total=</v>
          </cell>
          <cell r="I54">
            <v>6.6937499999999996</v>
          </cell>
          <cell r="J54" t="str">
            <v>cu m</v>
          </cell>
        </row>
        <row r="56">
          <cell r="C56" t="str">
            <v>Appron</v>
          </cell>
          <cell r="D56">
            <v>1</v>
          </cell>
          <cell r="E56">
            <v>67.540000000000006</v>
          </cell>
          <cell r="F56">
            <v>67.540000000000006</v>
          </cell>
          <cell r="G56">
            <v>0.95</v>
          </cell>
          <cell r="H56">
            <v>0.55000000000000004</v>
          </cell>
          <cell r="I56">
            <v>35.289650000000002</v>
          </cell>
          <cell r="J56" t="str">
            <v>cu m</v>
          </cell>
        </row>
        <row r="57">
          <cell r="C57" t="str">
            <v>compound wall</v>
          </cell>
          <cell r="I57">
            <v>34.880000000000003</v>
          </cell>
          <cell r="J57" t="str">
            <v>cu m</v>
          </cell>
        </row>
        <row r="58">
          <cell r="B58">
            <v>2.1</v>
          </cell>
          <cell r="H58" t="str">
            <v>Total E/W =</v>
          </cell>
          <cell r="I58">
            <v>256.56077499999998</v>
          </cell>
          <cell r="J58" t="str">
            <v>cu m</v>
          </cell>
        </row>
        <row r="60">
          <cell r="C60" t="str">
            <v>Stone soiling in foundation</v>
          </cell>
        </row>
        <row r="61">
          <cell r="C61" t="str">
            <v>Pillar          ( B3, B4, B5, C3, C4, C5 )</v>
          </cell>
          <cell r="D61">
            <v>6</v>
          </cell>
          <cell r="E61">
            <v>1.9</v>
          </cell>
          <cell r="F61">
            <v>11.399999999999999</v>
          </cell>
          <cell r="G61">
            <v>1.9</v>
          </cell>
          <cell r="H61">
            <v>0.25</v>
          </cell>
          <cell r="I61">
            <v>5.4149999999999991</v>
          </cell>
          <cell r="J61" t="str">
            <v>cu m</v>
          </cell>
        </row>
        <row r="62">
          <cell r="C62" t="str">
            <v>A3, A4, A5, B6, C6, D3, D4, D5</v>
          </cell>
          <cell r="D62">
            <v>8</v>
          </cell>
          <cell r="E62">
            <v>1.8</v>
          </cell>
          <cell r="F62">
            <v>14.4</v>
          </cell>
          <cell r="G62">
            <v>1.8</v>
          </cell>
          <cell r="H62">
            <v>0.25</v>
          </cell>
          <cell r="I62">
            <v>6.48</v>
          </cell>
          <cell r="J62" t="str">
            <v>cu m</v>
          </cell>
        </row>
        <row r="63">
          <cell r="C63" t="str">
            <v>A2, A6, B2, C2</v>
          </cell>
          <cell r="D63">
            <v>4</v>
          </cell>
          <cell r="E63">
            <v>1.65</v>
          </cell>
          <cell r="F63">
            <v>6.6</v>
          </cell>
          <cell r="G63">
            <v>1.65</v>
          </cell>
          <cell r="H63">
            <v>0.25</v>
          </cell>
          <cell r="I63">
            <v>2.7224999999999997</v>
          </cell>
          <cell r="J63" t="str">
            <v>cu m</v>
          </cell>
        </row>
        <row r="64">
          <cell r="C64" t="str">
            <v>B4, C1, D2, D6, F3, F4</v>
          </cell>
          <cell r="D64">
            <v>6</v>
          </cell>
          <cell r="E64">
            <v>1.5</v>
          </cell>
          <cell r="F64">
            <v>9</v>
          </cell>
          <cell r="G64">
            <v>1.5</v>
          </cell>
          <cell r="H64">
            <v>0.25</v>
          </cell>
          <cell r="I64">
            <v>3.375</v>
          </cell>
          <cell r="J64" t="str">
            <v>cu m</v>
          </cell>
        </row>
        <row r="65">
          <cell r="H65" t="str">
            <v>Total=</v>
          </cell>
          <cell r="I65">
            <v>17.9925</v>
          </cell>
          <cell r="J65" t="str">
            <v>cu m</v>
          </cell>
        </row>
        <row r="67">
          <cell r="C67" t="str">
            <v>Tie beam</v>
          </cell>
          <cell r="D67">
            <v>8</v>
          </cell>
          <cell r="E67">
            <v>3.5</v>
          </cell>
          <cell r="F67">
            <v>28</v>
          </cell>
          <cell r="G67">
            <v>0.75</v>
          </cell>
          <cell r="H67">
            <v>0.15</v>
          </cell>
          <cell r="I67">
            <v>3.15</v>
          </cell>
          <cell r="J67" t="str">
            <v>cu m</v>
          </cell>
        </row>
        <row r="68">
          <cell r="D68">
            <v>8</v>
          </cell>
          <cell r="E68">
            <v>4.45</v>
          </cell>
          <cell r="F68">
            <v>35.6</v>
          </cell>
          <cell r="G68">
            <v>0.75</v>
          </cell>
          <cell r="H68">
            <v>0.15</v>
          </cell>
          <cell r="I68">
            <v>4.0049999999999999</v>
          </cell>
          <cell r="J68" t="str">
            <v>cu m</v>
          </cell>
        </row>
        <row r="69">
          <cell r="D69">
            <v>10</v>
          </cell>
          <cell r="E69">
            <v>3.8</v>
          </cell>
          <cell r="F69">
            <v>38</v>
          </cell>
          <cell r="G69">
            <v>0.75</v>
          </cell>
          <cell r="H69">
            <v>0.15</v>
          </cell>
          <cell r="I69">
            <v>4.2749999999999995</v>
          </cell>
          <cell r="J69" t="str">
            <v>cu m</v>
          </cell>
        </row>
        <row r="70">
          <cell r="D70">
            <v>5</v>
          </cell>
          <cell r="E70">
            <v>1.35</v>
          </cell>
          <cell r="F70">
            <v>6.75</v>
          </cell>
          <cell r="G70">
            <v>0.75</v>
          </cell>
          <cell r="H70">
            <v>0.15</v>
          </cell>
          <cell r="I70">
            <v>0.75937500000000002</v>
          </cell>
          <cell r="J70" t="str">
            <v>cu m</v>
          </cell>
        </row>
        <row r="71">
          <cell r="H71" t="str">
            <v>Total=</v>
          </cell>
          <cell r="I71">
            <v>12.189375</v>
          </cell>
          <cell r="J71" t="str">
            <v>cu m</v>
          </cell>
        </row>
        <row r="73">
          <cell r="C73" t="str">
            <v>Verandah</v>
          </cell>
          <cell r="D73">
            <v>2</v>
          </cell>
          <cell r="E73">
            <v>1.8</v>
          </cell>
          <cell r="F73">
            <v>3.6</v>
          </cell>
          <cell r="G73">
            <v>0.75</v>
          </cell>
          <cell r="H73">
            <v>0.15</v>
          </cell>
          <cell r="I73">
            <v>0.40500000000000003</v>
          </cell>
          <cell r="J73" t="str">
            <v>cu m</v>
          </cell>
        </row>
        <row r="74">
          <cell r="D74">
            <v>1</v>
          </cell>
          <cell r="E74">
            <v>4.1500000000000004</v>
          </cell>
          <cell r="F74">
            <v>4.1500000000000004</v>
          </cell>
          <cell r="G74">
            <v>0.75</v>
          </cell>
          <cell r="H74">
            <v>0.15</v>
          </cell>
          <cell r="I74">
            <v>0.46687500000000004</v>
          </cell>
          <cell r="J74" t="str">
            <v>cu m</v>
          </cell>
        </row>
        <row r="75">
          <cell r="D75">
            <v>2</v>
          </cell>
          <cell r="E75">
            <v>1.4</v>
          </cell>
          <cell r="F75">
            <v>2.8</v>
          </cell>
          <cell r="G75">
            <v>0.75</v>
          </cell>
          <cell r="H75">
            <v>0.15</v>
          </cell>
          <cell r="I75">
            <v>0.31499999999999995</v>
          </cell>
          <cell r="J75" t="str">
            <v>cu m</v>
          </cell>
        </row>
        <row r="76">
          <cell r="D76">
            <v>1</v>
          </cell>
          <cell r="E76">
            <v>1.35</v>
          </cell>
          <cell r="F76">
            <v>1.35</v>
          </cell>
          <cell r="G76">
            <v>0.75</v>
          </cell>
          <cell r="H76">
            <v>0.15</v>
          </cell>
          <cell r="I76">
            <v>0.15187500000000001</v>
          </cell>
          <cell r="J76" t="str">
            <v>cu m</v>
          </cell>
        </row>
        <row r="77">
          <cell r="H77" t="str">
            <v>Total=</v>
          </cell>
          <cell r="I77">
            <v>1.3387500000000001</v>
          </cell>
          <cell r="J77" t="str">
            <v>cu m</v>
          </cell>
        </row>
        <row r="79">
          <cell r="C79" t="str">
            <v>Appron</v>
          </cell>
          <cell r="D79">
            <v>1</v>
          </cell>
          <cell r="E79">
            <v>67.540000000000006</v>
          </cell>
          <cell r="F79">
            <v>67.540000000000006</v>
          </cell>
          <cell r="G79">
            <v>0.95</v>
          </cell>
          <cell r="H79">
            <v>0.2</v>
          </cell>
          <cell r="I79">
            <v>12.832599999999999</v>
          </cell>
          <cell r="J79" t="str">
            <v>cu m</v>
          </cell>
        </row>
        <row r="80">
          <cell r="C80" t="str">
            <v>Walk way passage</v>
          </cell>
          <cell r="D80">
            <v>1</v>
          </cell>
          <cell r="E80">
            <v>5.25</v>
          </cell>
          <cell r="F80">
            <v>5.25</v>
          </cell>
          <cell r="G80">
            <v>1.5</v>
          </cell>
          <cell r="H80">
            <v>0.2</v>
          </cell>
          <cell r="I80">
            <v>1.5750000000000002</v>
          </cell>
          <cell r="J80" t="str">
            <v>cu m</v>
          </cell>
        </row>
        <row r="81">
          <cell r="D81">
            <v>1</v>
          </cell>
          <cell r="E81">
            <v>3.75</v>
          </cell>
          <cell r="F81">
            <v>3.75</v>
          </cell>
          <cell r="G81">
            <v>1</v>
          </cell>
          <cell r="H81">
            <v>0.2</v>
          </cell>
          <cell r="I81">
            <v>0.75</v>
          </cell>
          <cell r="J81" t="str">
            <v>cu m</v>
          </cell>
        </row>
        <row r="82">
          <cell r="D82">
            <v>1</v>
          </cell>
          <cell r="E82">
            <v>2.1</v>
          </cell>
          <cell r="F82">
            <v>2.1</v>
          </cell>
          <cell r="G82">
            <v>1</v>
          </cell>
          <cell r="H82">
            <v>0.2</v>
          </cell>
          <cell r="I82">
            <v>0.42000000000000004</v>
          </cell>
          <cell r="J82" t="str">
            <v>cu m</v>
          </cell>
        </row>
        <row r="83">
          <cell r="H83" t="str">
            <v>Total=</v>
          </cell>
          <cell r="I83">
            <v>2.3250000000000002</v>
          </cell>
          <cell r="J83" t="str">
            <v>cu m</v>
          </cell>
        </row>
        <row r="84">
          <cell r="H84" t="str">
            <v>Total stone soling =</v>
          </cell>
          <cell r="I84">
            <v>46.678224999999998</v>
          </cell>
          <cell r="J84" t="str">
            <v>cu m</v>
          </cell>
        </row>
        <row r="86">
          <cell r="C86" t="str">
            <v>P.C.C. 1:3:6 in foundation</v>
          </cell>
        </row>
        <row r="87">
          <cell r="C87" t="str">
            <v>Pillar          ( B3, B4, B5, C3, C4, C5 )</v>
          </cell>
          <cell r="D87">
            <v>6</v>
          </cell>
          <cell r="E87">
            <v>1.9</v>
          </cell>
          <cell r="F87">
            <v>11.399999999999999</v>
          </cell>
          <cell r="G87">
            <v>1.9</v>
          </cell>
          <cell r="H87">
            <v>0.1</v>
          </cell>
          <cell r="I87">
            <v>2.1659999999999999</v>
          </cell>
          <cell r="J87" t="str">
            <v>cu m</v>
          </cell>
        </row>
        <row r="88">
          <cell r="C88" t="str">
            <v>A3, A4, A5, B6, C6, D3, D4, D5</v>
          </cell>
          <cell r="D88">
            <v>8</v>
          </cell>
          <cell r="E88">
            <v>1.8</v>
          </cell>
          <cell r="F88">
            <v>14.4</v>
          </cell>
          <cell r="G88">
            <v>1.8</v>
          </cell>
          <cell r="H88">
            <v>0.1</v>
          </cell>
          <cell r="I88">
            <v>2.5920000000000005</v>
          </cell>
          <cell r="J88" t="str">
            <v>cu m</v>
          </cell>
        </row>
        <row r="89">
          <cell r="C89" t="str">
            <v>A2, A6, B2, C2</v>
          </cell>
          <cell r="D89">
            <v>4</v>
          </cell>
          <cell r="E89">
            <v>1.65</v>
          </cell>
          <cell r="F89">
            <v>6.6</v>
          </cell>
          <cell r="G89">
            <v>1.65</v>
          </cell>
          <cell r="H89">
            <v>0.1</v>
          </cell>
          <cell r="I89">
            <v>1.089</v>
          </cell>
          <cell r="J89" t="str">
            <v>cu m</v>
          </cell>
        </row>
        <row r="90">
          <cell r="C90" t="str">
            <v>B4, C1, D2, D6, F3, F4</v>
          </cell>
          <cell r="D90">
            <v>6</v>
          </cell>
          <cell r="E90">
            <v>1.5</v>
          </cell>
          <cell r="F90">
            <v>9</v>
          </cell>
          <cell r="G90">
            <v>1.5</v>
          </cell>
          <cell r="H90">
            <v>0.1</v>
          </cell>
          <cell r="I90">
            <v>1.35</v>
          </cell>
          <cell r="J90" t="str">
            <v>cu m</v>
          </cell>
        </row>
        <row r="91">
          <cell r="H91" t="str">
            <v>Total=</v>
          </cell>
          <cell r="I91">
            <v>7.197000000000001</v>
          </cell>
          <cell r="J91" t="str">
            <v>cu m</v>
          </cell>
        </row>
        <row r="93">
          <cell r="C93" t="str">
            <v>Tie beam</v>
          </cell>
          <cell r="D93">
            <v>8</v>
          </cell>
          <cell r="E93">
            <v>3.5</v>
          </cell>
          <cell r="F93">
            <v>28</v>
          </cell>
          <cell r="G93">
            <v>0.75</v>
          </cell>
          <cell r="H93">
            <v>0.1</v>
          </cell>
          <cell r="I93">
            <v>2.1</v>
          </cell>
          <cell r="J93" t="str">
            <v>cu m</v>
          </cell>
        </row>
        <row r="94">
          <cell r="D94">
            <v>8</v>
          </cell>
          <cell r="E94">
            <v>4.45</v>
          </cell>
          <cell r="F94">
            <v>35.6</v>
          </cell>
          <cell r="G94">
            <v>0.75</v>
          </cell>
          <cell r="H94">
            <v>0.1</v>
          </cell>
          <cell r="I94">
            <v>2.6700000000000004</v>
          </cell>
          <cell r="J94" t="str">
            <v>cu m</v>
          </cell>
        </row>
        <row r="95">
          <cell r="D95">
            <v>10</v>
          </cell>
          <cell r="E95">
            <v>3.8</v>
          </cell>
          <cell r="F95">
            <v>38</v>
          </cell>
          <cell r="G95">
            <v>0.75</v>
          </cell>
          <cell r="H95">
            <v>0.1</v>
          </cell>
          <cell r="I95">
            <v>2.85</v>
          </cell>
          <cell r="J95" t="str">
            <v>cu m</v>
          </cell>
        </row>
        <row r="96">
          <cell r="D96">
            <v>5</v>
          </cell>
          <cell r="E96">
            <v>1.35</v>
          </cell>
          <cell r="F96">
            <v>6.75</v>
          </cell>
          <cell r="G96">
            <v>0.75</v>
          </cell>
          <cell r="H96">
            <v>0.1</v>
          </cell>
          <cell r="I96">
            <v>0.50624999999999998</v>
          </cell>
          <cell r="J96" t="str">
            <v>cu m</v>
          </cell>
        </row>
        <row r="97">
          <cell r="H97" t="str">
            <v>Total=</v>
          </cell>
          <cell r="I97">
            <v>8.1262500000000006</v>
          </cell>
          <cell r="J97" t="str">
            <v>cu m</v>
          </cell>
        </row>
        <row r="99">
          <cell r="C99" t="str">
            <v>Verandah</v>
          </cell>
          <cell r="D99">
            <v>2</v>
          </cell>
          <cell r="E99">
            <v>1.8</v>
          </cell>
          <cell r="F99">
            <v>3.6</v>
          </cell>
          <cell r="G99">
            <v>0.75</v>
          </cell>
          <cell r="H99">
            <v>0.1</v>
          </cell>
          <cell r="I99">
            <v>0.27</v>
          </cell>
          <cell r="J99" t="str">
            <v>cu m</v>
          </cell>
        </row>
        <row r="100">
          <cell r="D100">
            <v>1</v>
          </cell>
          <cell r="E100">
            <v>4.1500000000000004</v>
          </cell>
          <cell r="F100">
            <v>4.1500000000000004</v>
          </cell>
          <cell r="G100">
            <v>0.75</v>
          </cell>
          <cell r="H100">
            <v>0.1</v>
          </cell>
          <cell r="I100">
            <v>0.31125000000000003</v>
          </cell>
          <cell r="J100" t="str">
            <v>cu m</v>
          </cell>
        </row>
        <row r="101">
          <cell r="D101">
            <v>2</v>
          </cell>
          <cell r="E101">
            <v>1.4</v>
          </cell>
          <cell r="F101">
            <v>2.8</v>
          </cell>
          <cell r="G101">
            <v>0.75</v>
          </cell>
          <cell r="H101">
            <v>0.1</v>
          </cell>
          <cell r="I101">
            <v>0.20999999999999996</v>
          </cell>
          <cell r="J101" t="str">
            <v>cu m</v>
          </cell>
        </row>
        <row r="102">
          <cell r="D102">
            <v>1</v>
          </cell>
          <cell r="E102">
            <v>1.35</v>
          </cell>
          <cell r="F102">
            <v>1.35</v>
          </cell>
          <cell r="G102">
            <v>0.75</v>
          </cell>
          <cell r="H102">
            <v>0.1</v>
          </cell>
          <cell r="I102">
            <v>0.10125000000000002</v>
          </cell>
          <cell r="J102" t="str">
            <v>cu m</v>
          </cell>
        </row>
        <row r="103">
          <cell r="H103" t="str">
            <v>Total=</v>
          </cell>
          <cell r="I103">
            <v>0.89250000000000007</v>
          </cell>
          <cell r="J103" t="str">
            <v>cu m</v>
          </cell>
        </row>
        <row r="105">
          <cell r="C105" t="str">
            <v>Appron</v>
          </cell>
          <cell r="D105">
            <v>1</v>
          </cell>
          <cell r="E105">
            <v>67.540000000000006</v>
          </cell>
          <cell r="F105">
            <v>67.540000000000006</v>
          </cell>
          <cell r="G105">
            <v>0.95</v>
          </cell>
          <cell r="H105">
            <v>0.05</v>
          </cell>
          <cell r="I105">
            <v>3.2081499999999998</v>
          </cell>
          <cell r="J105" t="str">
            <v>cu m</v>
          </cell>
        </row>
        <row r="106">
          <cell r="C106" t="str">
            <v>Compound wall</v>
          </cell>
          <cell r="I106">
            <v>0.11</v>
          </cell>
        </row>
        <row r="107">
          <cell r="B107">
            <v>4.0999999999999996</v>
          </cell>
          <cell r="H107" t="str">
            <v>Total P.C.C. =</v>
          </cell>
          <cell r="I107">
            <v>19.533899999999999</v>
          </cell>
          <cell r="J107" t="str">
            <v>cu m</v>
          </cell>
        </row>
        <row r="109">
          <cell r="C109" t="str">
            <v>R.C.C. work</v>
          </cell>
        </row>
        <row r="110">
          <cell r="C110" t="str">
            <v xml:space="preserve">P.C.C. 1:2:4                 </v>
          </cell>
        </row>
        <row r="111">
          <cell r="C111" t="str">
            <v>Pillar base    ( B3, B4, B5, C3, C4, C5 )</v>
          </cell>
          <cell r="D111">
            <v>6</v>
          </cell>
          <cell r="E111">
            <v>1.9</v>
          </cell>
          <cell r="F111">
            <v>11.399999999999999</v>
          </cell>
          <cell r="G111">
            <v>1.9</v>
          </cell>
          <cell r="H111">
            <v>0.2</v>
          </cell>
          <cell r="I111">
            <v>4.3319999999999999</v>
          </cell>
          <cell r="J111" t="str">
            <v>cu m</v>
          </cell>
        </row>
        <row r="112">
          <cell r="C112" t="str">
            <v>A3, A4, A5, B6, C6, D3, D4, D5</v>
          </cell>
          <cell r="D112">
            <v>8</v>
          </cell>
          <cell r="E112">
            <v>1.8</v>
          </cell>
          <cell r="F112">
            <v>14.4</v>
          </cell>
          <cell r="G112">
            <v>1.8</v>
          </cell>
          <cell r="H112">
            <v>0.2</v>
          </cell>
          <cell r="I112">
            <v>5.1840000000000011</v>
          </cell>
          <cell r="J112" t="str">
            <v>cu m</v>
          </cell>
        </row>
        <row r="113">
          <cell r="C113" t="str">
            <v>A2, A6, B2, C2</v>
          </cell>
          <cell r="D113">
            <v>4</v>
          </cell>
          <cell r="E113">
            <v>1.65</v>
          </cell>
          <cell r="F113">
            <v>6.6</v>
          </cell>
          <cell r="G113">
            <v>1.65</v>
          </cell>
          <cell r="H113">
            <v>0.2</v>
          </cell>
          <cell r="I113">
            <v>2.1779999999999999</v>
          </cell>
          <cell r="J113" t="str">
            <v>cu m</v>
          </cell>
        </row>
        <row r="114">
          <cell r="C114" t="str">
            <v>B4, C1, D2, D6, F3, F4</v>
          </cell>
          <cell r="D114">
            <v>6</v>
          </cell>
          <cell r="E114">
            <v>1.5</v>
          </cell>
          <cell r="F114">
            <v>9</v>
          </cell>
          <cell r="G114">
            <v>1.5</v>
          </cell>
          <cell r="H114">
            <v>0.2</v>
          </cell>
          <cell r="I114">
            <v>2.7</v>
          </cell>
          <cell r="J114" t="str">
            <v>cu m</v>
          </cell>
        </row>
        <row r="115">
          <cell r="H115" t="str">
            <v>Total=</v>
          </cell>
          <cell r="I115">
            <v>14.394000000000002</v>
          </cell>
          <cell r="J115" t="str">
            <v>cu m</v>
          </cell>
        </row>
        <row r="117">
          <cell r="C117" t="str">
            <v>Trapizoidal Portion</v>
          </cell>
          <cell r="D117">
            <v>6</v>
          </cell>
          <cell r="E117" t="str">
            <v>Area =</v>
          </cell>
          <cell r="F117">
            <v>1.9507999999999999</v>
          </cell>
          <cell r="H117">
            <v>0.3</v>
          </cell>
          <cell r="I117">
            <v>3.5114399999999999</v>
          </cell>
          <cell r="J117" t="str">
            <v>cu m</v>
          </cell>
        </row>
        <row r="118">
          <cell r="D118">
            <v>8</v>
          </cell>
          <cell r="E118" t="str">
            <v>Area =</v>
          </cell>
          <cell r="F118">
            <v>1.7658</v>
          </cell>
          <cell r="H118">
            <v>0.3</v>
          </cell>
          <cell r="I118">
            <v>4.2379199999999999</v>
          </cell>
          <cell r="J118" t="str">
            <v>cu m</v>
          </cell>
        </row>
        <row r="119">
          <cell r="D119">
            <v>4</v>
          </cell>
          <cell r="E119" t="str">
            <v>Area =</v>
          </cell>
          <cell r="F119">
            <v>1.5070499999999998</v>
          </cell>
          <cell r="H119">
            <v>0.3</v>
          </cell>
          <cell r="I119">
            <v>1.8084599999999997</v>
          </cell>
          <cell r="J119" t="str">
            <v>cu m</v>
          </cell>
        </row>
        <row r="120">
          <cell r="D120">
            <v>6</v>
          </cell>
          <cell r="E120" t="str">
            <v>Area =</v>
          </cell>
          <cell r="F120">
            <v>1.2707999999999999</v>
          </cell>
          <cell r="H120">
            <v>0.3</v>
          </cell>
          <cell r="I120">
            <v>2.2874399999999997</v>
          </cell>
          <cell r="J120" t="str">
            <v>cu m</v>
          </cell>
        </row>
        <row r="121">
          <cell r="H121" t="str">
            <v>Total=</v>
          </cell>
          <cell r="I121">
            <v>11.84526</v>
          </cell>
          <cell r="J121" t="str">
            <v>cu m</v>
          </cell>
        </row>
        <row r="123">
          <cell r="C123" t="str">
            <v>Pillar</v>
          </cell>
          <cell r="D123">
            <v>16</v>
          </cell>
          <cell r="E123">
            <v>0.3</v>
          </cell>
          <cell r="F123">
            <v>4.8</v>
          </cell>
          <cell r="G123">
            <v>0.3</v>
          </cell>
          <cell r="H123">
            <v>5.0999999999999996</v>
          </cell>
          <cell r="I123">
            <v>7.3439999999999994</v>
          </cell>
          <cell r="J123" t="str">
            <v>cu m</v>
          </cell>
        </row>
        <row r="124">
          <cell r="D124">
            <v>8</v>
          </cell>
          <cell r="E124">
            <v>0.3</v>
          </cell>
          <cell r="F124">
            <v>2.4</v>
          </cell>
          <cell r="G124">
            <v>0.3</v>
          </cell>
          <cell r="H124">
            <v>7.8</v>
          </cell>
          <cell r="I124">
            <v>5.6159999999999997</v>
          </cell>
          <cell r="J124" t="str">
            <v>cu m</v>
          </cell>
        </row>
        <row r="125">
          <cell r="C125" t="str">
            <v>Extra first floor Pillar</v>
          </cell>
          <cell r="D125">
            <v>6</v>
          </cell>
          <cell r="E125">
            <v>0.3</v>
          </cell>
          <cell r="F125">
            <v>1.7999999999999998</v>
          </cell>
          <cell r="G125">
            <v>0.3</v>
          </cell>
          <cell r="H125">
            <v>2.7</v>
          </cell>
          <cell r="I125">
            <v>1.458</v>
          </cell>
          <cell r="J125" t="str">
            <v>cu m</v>
          </cell>
        </row>
        <row r="126">
          <cell r="H126" t="str">
            <v>Total=</v>
          </cell>
          <cell r="I126">
            <v>14.417999999999999</v>
          </cell>
          <cell r="J126" t="str">
            <v>cu m</v>
          </cell>
        </row>
        <row r="128">
          <cell r="C128" t="str">
            <v>Tie beam</v>
          </cell>
          <cell r="D128">
            <v>2</v>
          </cell>
          <cell r="E128">
            <v>19.36</v>
          </cell>
          <cell r="F128">
            <v>38.72</v>
          </cell>
          <cell r="G128">
            <v>0.3</v>
          </cell>
          <cell r="H128">
            <v>0.25</v>
          </cell>
          <cell r="I128">
            <v>2.9039999999999999</v>
          </cell>
          <cell r="J128" t="str">
            <v>cu m</v>
          </cell>
        </row>
        <row r="129">
          <cell r="D129">
            <v>2</v>
          </cell>
          <cell r="E129">
            <v>17.399999999999999</v>
          </cell>
          <cell r="F129">
            <v>34.799999999999997</v>
          </cell>
          <cell r="G129">
            <v>0.3</v>
          </cell>
          <cell r="H129">
            <v>0.25</v>
          </cell>
          <cell r="I129">
            <v>2.61</v>
          </cell>
          <cell r="J129" t="str">
            <v>cu m</v>
          </cell>
        </row>
        <row r="130">
          <cell r="D130">
            <v>10</v>
          </cell>
          <cell r="E130">
            <v>3.8</v>
          </cell>
          <cell r="F130">
            <v>38</v>
          </cell>
          <cell r="G130">
            <v>0.3</v>
          </cell>
          <cell r="H130">
            <v>0.25</v>
          </cell>
          <cell r="I130">
            <v>2.85</v>
          </cell>
          <cell r="J130" t="str">
            <v>cu m</v>
          </cell>
        </row>
        <row r="131">
          <cell r="D131">
            <v>6</v>
          </cell>
          <cell r="E131">
            <v>1.65</v>
          </cell>
          <cell r="F131">
            <v>9.8999999999999986</v>
          </cell>
          <cell r="G131">
            <v>0.3</v>
          </cell>
          <cell r="H131">
            <v>0.25</v>
          </cell>
          <cell r="I131">
            <v>0.74249999999999983</v>
          </cell>
          <cell r="J131" t="str">
            <v>cu m</v>
          </cell>
        </row>
        <row r="132">
          <cell r="D132">
            <v>1</v>
          </cell>
          <cell r="E132">
            <v>4.45</v>
          </cell>
          <cell r="F132">
            <v>4.45</v>
          </cell>
          <cell r="G132">
            <v>0.3</v>
          </cell>
          <cell r="H132">
            <v>0.25</v>
          </cell>
          <cell r="I132">
            <v>0.33374999999999999</v>
          </cell>
          <cell r="J132" t="str">
            <v>cu m</v>
          </cell>
        </row>
        <row r="133">
          <cell r="D133">
            <v>2</v>
          </cell>
          <cell r="E133">
            <v>1.8</v>
          </cell>
          <cell r="F133">
            <v>3.6</v>
          </cell>
          <cell r="G133">
            <v>0.3</v>
          </cell>
          <cell r="H133">
            <v>0.25</v>
          </cell>
          <cell r="I133">
            <v>0.27</v>
          </cell>
          <cell r="J133" t="str">
            <v>cu m</v>
          </cell>
        </row>
        <row r="134">
          <cell r="C134" t="str">
            <v>Tie beam</v>
          </cell>
          <cell r="D134">
            <v>1</v>
          </cell>
          <cell r="E134">
            <v>129.47</v>
          </cell>
          <cell r="F134">
            <v>129.47</v>
          </cell>
          <cell r="G134">
            <v>0.3</v>
          </cell>
          <cell r="H134">
            <v>0.3</v>
          </cell>
          <cell r="I134">
            <v>11.6523</v>
          </cell>
          <cell r="J134" t="str">
            <v>cu m</v>
          </cell>
        </row>
        <row r="135">
          <cell r="H135" t="str">
            <v>Total=</v>
          </cell>
          <cell r="I135">
            <v>21.362549999999999</v>
          </cell>
          <cell r="J135" t="str">
            <v>cu m</v>
          </cell>
        </row>
        <row r="137">
          <cell r="C137" t="str">
            <v>First floor tie beam</v>
          </cell>
          <cell r="D137">
            <v>2</v>
          </cell>
          <cell r="E137">
            <v>13.6</v>
          </cell>
          <cell r="F137">
            <v>27.2</v>
          </cell>
          <cell r="G137">
            <v>0.3</v>
          </cell>
          <cell r="H137">
            <v>0.3</v>
          </cell>
          <cell r="I137">
            <v>2.448</v>
          </cell>
          <cell r="J137" t="str">
            <v>cu m</v>
          </cell>
        </row>
        <row r="138">
          <cell r="D138">
            <v>4</v>
          </cell>
          <cell r="E138">
            <v>3.8</v>
          </cell>
          <cell r="F138">
            <v>15.2</v>
          </cell>
          <cell r="G138">
            <v>0.3</v>
          </cell>
          <cell r="H138">
            <v>0.3</v>
          </cell>
          <cell r="I138">
            <v>1.3679999999999999</v>
          </cell>
          <cell r="J138" t="str">
            <v>cu m</v>
          </cell>
        </row>
        <row r="139">
          <cell r="C139" t="str">
            <v>Extra   "</v>
          </cell>
          <cell r="D139">
            <v>3</v>
          </cell>
          <cell r="E139">
            <v>6.05</v>
          </cell>
          <cell r="F139">
            <v>18.149999999999999</v>
          </cell>
          <cell r="G139">
            <v>0.3</v>
          </cell>
          <cell r="H139">
            <v>0.3</v>
          </cell>
          <cell r="I139">
            <v>1.6334999999999997</v>
          </cell>
          <cell r="J139" t="str">
            <v>cu m</v>
          </cell>
        </row>
        <row r="140">
          <cell r="D140">
            <v>2</v>
          </cell>
          <cell r="E140">
            <v>4.45</v>
          </cell>
          <cell r="F140">
            <v>8.9</v>
          </cell>
          <cell r="G140">
            <v>0.3</v>
          </cell>
          <cell r="H140">
            <v>0.3</v>
          </cell>
          <cell r="I140">
            <v>0.80099999999999993</v>
          </cell>
          <cell r="J140" t="str">
            <v>cu m</v>
          </cell>
        </row>
        <row r="141">
          <cell r="D141">
            <v>2</v>
          </cell>
          <cell r="E141">
            <v>3.5</v>
          </cell>
          <cell r="F141">
            <v>7</v>
          </cell>
          <cell r="G141">
            <v>0.3</v>
          </cell>
          <cell r="H141">
            <v>0.3</v>
          </cell>
          <cell r="I141">
            <v>0.63</v>
          </cell>
          <cell r="J141" t="str">
            <v>cu m</v>
          </cell>
        </row>
        <row r="142">
          <cell r="H142" t="str">
            <v>Total=</v>
          </cell>
          <cell r="I142">
            <v>6.8804999999999996</v>
          </cell>
          <cell r="J142" t="str">
            <v>cu m</v>
          </cell>
        </row>
        <row r="143">
          <cell r="C143" t="str">
            <v>Ground floor slab</v>
          </cell>
          <cell r="D143">
            <v>1</v>
          </cell>
          <cell r="E143">
            <v>18.53</v>
          </cell>
          <cell r="F143">
            <v>18.53</v>
          </cell>
          <cell r="G143">
            <v>13.84</v>
          </cell>
          <cell r="H143">
            <v>0.12</v>
          </cell>
          <cell r="I143">
            <v>30.774623999999999</v>
          </cell>
          <cell r="J143" t="str">
            <v>cu m</v>
          </cell>
        </row>
        <row r="144">
          <cell r="C144" t="str">
            <v>First floor slab</v>
          </cell>
          <cell r="D144">
            <v>1</v>
          </cell>
          <cell r="E144">
            <v>14.73</v>
          </cell>
          <cell r="F144">
            <v>14.73</v>
          </cell>
          <cell r="G144">
            <v>5.53</v>
          </cell>
          <cell r="H144">
            <v>0.12</v>
          </cell>
          <cell r="I144">
            <v>9.7748279999999994</v>
          </cell>
          <cell r="J144" t="str">
            <v>cu m</v>
          </cell>
        </row>
        <row r="145">
          <cell r="C145" t="str">
            <v>Verandah</v>
          </cell>
          <cell r="D145">
            <v>1</v>
          </cell>
          <cell r="E145">
            <v>6.11</v>
          </cell>
          <cell r="F145">
            <v>6.11</v>
          </cell>
          <cell r="G145">
            <v>2.1</v>
          </cell>
          <cell r="H145">
            <v>0.12</v>
          </cell>
          <cell r="I145">
            <v>1.5397200000000002</v>
          </cell>
          <cell r="J145" t="str">
            <v>cu m</v>
          </cell>
        </row>
        <row r="146">
          <cell r="D146">
            <v>1</v>
          </cell>
          <cell r="E146">
            <v>4.55</v>
          </cell>
          <cell r="F146">
            <v>4.55</v>
          </cell>
          <cell r="G146">
            <v>1.95</v>
          </cell>
          <cell r="H146">
            <v>0.12</v>
          </cell>
          <cell r="I146">
            <v>1.0647</v>
          </cell>
          <cell r="J146" t="str">
            <v>cu m</v>
          </cell>
        </row>
        <row r="147">
          <cell r="D147">
            <v>1</v>
          </cell>
          <cell r="E147">
            <v>3.95</v>
          </cell>
          <cell r="F147">
            <v>3.95</v>
          </cell>
          <cell r="G147">
            <v>0.93</v>
          </cell>
          <cell r="H147">
            <v>0.12</v>
          </cell>
          <cell r="I147">
            <v>0.44082000000000005</v>
          </cell>
          <cell r="J147" t="str">
            <v>cu m</v>
          </cell>
        </row>
        <row r="148">
          <cell r="H148" t="str">
            <v>Total=</v>
          </cell>
          <cell r="I148">
            <v>3.0452400000000002</v>
          </cell>
          <cell r="J148" t="str">
            <v>cu m</v>
          </cell>
        </row>
        <row r="149">
          <cell r="C149" t="str">
            <v>Extra first floor slab</v>
          </cell>
          <cell r="D149">
            <v>1</v>
          </cell>
          <cell r="E149">
            <v>9.98</v>
          </cell>
          <cell r="F149">
            <v>9.98</v>
          </cell>
          <cell r="G149">
            <v>6.0519999999999996</v>
          </cell>
          <cell r="H149">
            <v>0.12</v>
          </cell>
          <cell r="I149">
            <v>7.2478751999999993</v>
          </cell>
          <cell r="J149" t="str">
            <v>cu m</v>
          </cell>
        </row>
        <row r="150">
          <cell r="C150" t="str">
            <v>Stair slab</v>
          </cell>
          <cell r="D150">
            <v>1</v>
          </cell>
          <cell r="E150">
            <v>10</v>
          </cell>
          <cell r="F150">
            <v>10</v>
          </cell>
          <cell r="G150">
            <v>1.27</v>
          </cell>
          <cell r="H150">
            <v>0.12</v>
          </cell>
          <cell r="I150">
            <v>1.524</v>
          </cell>
          <cell r="J150" t="str">
            <v>cu m</v>
          </cell>
        </row>
        <row r="151">
          <cell r="H151" t="str">
            <v>Total P.C.C.=</v>
          </cell>
          <cell r="I151">
            <v>121.26687720000001</v>
          </cell>
          <cell r="J151" t="str">
            <v>cu m</v>
          </cell>
        </row>
        <row r="152">
          <cell r="C152" t="str">
            <v>Deduction for stair opening</v>
          </cell>
          <cell r="D152">
            <v>1</v>
          </cell>
          <cell r="E152">
            <v>4.0999999999999996</v>
          </cell>
          <cell r="F152">
            <v>4.0999999999999996</v>
          </cell>
          <cell r="G152">
            <v>3.5</v>
          </cell>
          <cell r="H152">
            <v>0.12</v>
          </cell>
          <cell r="I152">
            <v>-1.7219999999999998</v>
          </cell>
          <cell r="J152" t="str">
            <v>cu m</v>
          </cell>
        </row>
        <row r="153">
          <cell r="C153" t="str">
            <v>Gate pillar of compound wall</v>
          </cell>
          <cell r="I153">
            <v>0.28999999999999998</v>
          </cell>
        </row>
        <row r="154">
          <cell r="B154">
            <v>4.3</v>
          </cell>
          <cell r="H154" t="str">
            <v>Total P.C.C. 1:2:4 =</v>
          </cell>
          <cell r="I154">
            <v>119.83487720000002</v>
          </cell>
          <cell r="J154" t="str">
            <v>cu m</v>
          </cell>
        </row>
        <row r="155">
          <cell r="C155" t="str">
            <v>P.C.C. 1:5:10</v>
          </cell>
        </row>
        <row r="156">
          <cell r="C156" t="str">
            <v>Additional pillar concreting</v>
          </cell>
          <cell r="D156">
            <v>6</v>
          </cell>
          <cell r="E156">
            <v>0.3</v>
          </cell>
          <cell r="F156">
            <v>1.7999999999999998</v>
          </cell>
          <cell r="G156">
            <v>0.3</v>
          </cell>
          <cell r="H156">
            <v>1.2</v>
          </cell>
          <cell r="I156">
            <v>0.64799999999999991</v>
          </cell>
          <cell r="J156" t="str">
            <v>cu m</v>
          </cell>
        </row>
        <row r="157">
          <cell r="B157">
            <v>4.4000000000000004</v>
          </cell>
          <cell r="H157" t="str">
            <v>Total P.C.C. 1:5:10 =</v>
          </cell>
          <cell r="I157">
            <v>0.64799999999999991</v>
          </cell>
          <cell r="J157" t="str">
            <v>cu m</v>
          </cell>
        </row>
        <row r="158">
          <cell r="H158" t="str">
            <v>Total P.C.C. =</v>
          </cell>
          <cell r="I158">
            <v>120.48287720000002</v>
          </cell>
          <cell r="J158" t="str">
            <v>cu m</v>
          </cell>
        </row>
        <row r="159">
          <cell r="C159" t="str">
            <v>Reinforcement</v>
          </cell>
          <cell r="D159">
            <v>1</v>
          </cell>
          <cell r="H159" t="str">
            <v>1.35 % of total volumn =</v>
          </cell>
          <cell r="I159">
            <v>12768.172911270005</v>
          </cell>
          <cell r="J159" t="str">
            <v>kg</v>
          </cell>
        </row>
        <row r="160">
          <cell r="C160" t="str">
            <v>Gate pillar of compound wall</v>
          </cell>
          <cell r="I160">
            <v>34.340000000000003</v>
          </cell>
        </row>
        <row r="161">
          <cell r="B161">
            <v>6.1</v>
          </cell>
          <cell r="H161" t="str">
            <v>Total Reinforcement =</v>
          </cell>
          <cell r="I161">
            <v>12802.512911270005</v>
          </cell>
          <cell r="J161" t="str">
            <v>kg</v>
          </cell>
        </row>
        <row r="163">
          <cell r="C163" t="str">
            <v>Formwork</v>
          </cell>
        </row>
        <row r="164">
          <cell r="C164" t="str">
            <v>Pillar base                                     6x4</v>
          </cell>
          <cell r="D164">
            <v>24</v>
          </cell>
          <cell r="E164">
            <v>1.9</v>
          </cell>
          <cell r="F164">
            <v>45.599999999999994</v>
          </cell>
          <cell r="G164" t="str">
            <v xml:space="preserve"> -    </v>
          </cell>
          <cell r="H164">
            <v>0.2</v>
          </cell>
          <cell r="I164">
            <v>9.1199999999999992</v>
          </cell>
          <cell r="J164" t="str">
            <v>sq m</v>
          </cell>
        </row>
        <row r="165">
          <cell r="C165" t="str">
            <v>8x4</v>
          </cell>
          <cell r="D165">
            <v>32</v>
          </cell>
          <cell r="E165">
            <v>1.8</v>
          </cell>
          <cell r="F165">
            <v>57.6</v>
          </cell>
          <cell r="G165" t="str">
            <v xml:space="preserve"> -    </v>
          </cell>
          <cell r="H165">
            <v>0.2</v>
          </cell>
          <cell r="I165">
            <v>11.520000000000001</v>
          </cell>
          <cell r="J165" t="str">
            <v>sq m</v>
          </cell>
        </row>
        <row r="166">
          <cell r="C166" t="str">
            <v>4x4</v>
          </cell>
          <cell r="D166">
            <v>16</v>
          </cell>
          <cell r="E166">
            <v>1.65</v>
          </cell>
          <cell r="F166">
            <v>26.4</v>
          </cell>
          <cell r="G166" t="str">
            <v xml:space="preserve"> -    </v>
          </cell>
          <cell r="H166">
            <v>0.2</v>
          </cell>
          <cell r="I166">
            <v>5.28</v>
          </cell>
          <cell r="J166" t="str">
            <v>sq m</v>
          </cell>
        </row>
        <row r="167">
          <cell r="C167" t="str">
            <v>6x4</v>
          </cell>
          <cell r="D167">
            <v>24</v>
          </cell>
          <cell r="E167">
            <v>1.5</v>
          </cell>
          <cell r="F167">
            <v>36</v>
          </cell>
          <cell r="G167" t="str">
            <v xml:space="preserve"> -    </v>
          </cell>
          <cell r="H167">
            <v>0.2</v>
          </cell>
          <cell r="I167">
            <v>7.2</v>
          </cell>
          <cell r="J167" t="str">
            <v>sq m</v>
          </cell>
        </row>
        <row r="168">
          <cell r="H168" t="str">
            <v>Total =</v>
          </cell>
          <cell r="I168">
            <v>33.120000000000005</v>
          </cell>
          <cell r="J168" t="str">
            <v>sq m</v>
          </cell>
        </row>
        <row r="169">
          <cell r="C169" t="str">
            <v>Pillar</v>
          </cell>
        </row>
        <row r="170">
          <cell r="C170" t="str">
            <v>16x4</v>
          </cell>
          <cell r="D170">
            <v>64</v>
          </cell>
          <cell r="E170">
            <v>0.3</v>
          </cell>
          <cell r="F170">
            <v>19.2</v>
          </cell>
          <cell r="G170" t="str">
            <v xml:space="preserve"> -    </v>
          </cell>
          <cell r="H170">
            <v>5.15</v>
          </cell>
          <cell r="I170">
            <v>98.88000000000001</v>
          </cell>
          <cell r="J170" t="str">
            <v>sq m</v>
          </cell>
        </row>
        <row r="171">
          <cell r="C171" t="str">
            <v>8x4</v>
          </cell>
          <cell r="D171">
            <v>32</v>
          </cell>
          <cell r="E171">
            <v>0.3</v>
          </cell>
          <cell r="F171">
            <v>9.6</v>
          </cell>
          <cell r="G171" t="str">
            <v xml:space="preserve"> -    </v>
          </cell>
          <cell r="H171">
            <v>7.85</v>
          </cell>
          <cell r="I171">
            <v>75.36</v>
          </cell>
          <cell r="J171" t="str">
            <v>sq m</v>
          </cell>
        </row>
        <row r="172">
          <cell r="C172" t="str">
            <v>Extra first floor pillar                       6x4</v>
          </cell>
          <cell r="D172">
            <v>24</v>
          </cell>
          <cell r="E172">
            <v>0.3</v>
          </cell>
          <cell r="F172">
            <v>7.1999999999999993</v>
          </cell>
          <cell r="G172" t="str">
            <v xml:space="preserve"> -    </v>
          </cell>
          <cell r="H172">
            <v>2.7</v>
          </cell>
          <cell r="I172">
            <v>19.439999999999998</v>
          </cell>
          <cell r="J172" t="str">
            <v>sq m</v>
          </cell>
        </row>
        <row r="173">
          <cell r="H173" t="str">
            <v>Total =</v>
          </cell>
          <cell r="I173">
            <v>193.68</v>
          </cell>
          <cell r="J173" t="str">
            <v>sq m</v>
          </cell>
        </row>
        <row r="174">
          <cell r="C174" t="str">
            <v>Plinth beam                                1x2</v>
          </cell>
          <cell r="D174">
            <v>2</v>
          </cell>
          <cell r="E174">
            <v>129.47</v>
          </cell>
          <cell r="F174">
            <v>258.94</v>
          </cell>
          <cell r="G174" t="str">
            <v xml:space="preserve"> -    </v>
          </cell>
          <cell r="H174">
            <v>0.25</v>
          </cell>
          <cell r="I174">
            <v>64.734999999999999</v>
          </cell>
          <cell r="J174" t="str">
            <v>sq m</v>
          </cell>
        </row>
        <row r="175">
          <cell r="C175" t="str">
            <v>Ground floor tie beam                  1x2</v>
          </cell>
          <cell r="D175">
            <v>2</v>
          </cell>
          <cell r="E175">
            <v>129.47</v>
          </cell>
          <cell r="F175">
            <v>258.94</v>
          </cell>
          <cell r="G175" t="str">
            <v xml:space="preserve"> -    </v>
          </cell>
          <cell r="H175">
            <v>0.3</v>
          </cell>
          <cell r="I175">
            <v>77.682000000000002</v>
          </cell>
          <cell r="J175" t="str">
            <v>sq m</v>
          </cell>
        </row>
        <row r="176">
          <cell r="C176" t="str">
            <v>First floor tie beam                      1x2</v>
          </cell>
          <cell r="D176">
            <v>2</v>
          </cell>
          <cell r="E176">
            <v>42.4</v>
          </cell>
          <cell r="F176">
            <v>84.8</v>
          </cell>
          <cell r="G176" t="str">
            <v xml:space="preserve"> -    </v>
          </cell>
          <cell r="H176">
            <v>0.3</v>
          </cell>
          <cell r="I176">
            <v>25.439999999999998</v>
          </cell>
          <cell r="J176" t="str">
            <v>sq m</v>
          </cell>
        </row>
        <row r="177">
          <cell r="C177" t="str">
            <v>Extra first floor  "                         1x2</v>
          </cell>
          <cell r="D177">
            <v>2</v>
          </cell>
          <cell r="E177">
            <v>34.049999999999997</v>
          </cell>
          <cell r="F177">
            <v>68.099999999999994</v>
          </cell>
          <cell r="G177" t="str">
            <v xml:space="preserve"> -    </v>
          </cell>
          <cell r="H177">
            <v>0.3</v>
          </cell>
          <cell r="I177">
            <v>20.429999999999996</v>
          </cell>
          <cell r="J177" t="str">
            <v>sq m</v>
          </cell>
        </row>
        <row r="178">
          <cell r="C178" t="str">
            <v xml:space="preserve">Ground floor slab                              </v>
          </cell>
          <cell r="D178">
            <v>1</v>
          </cell>
          <cell r="E178">
            <v>18.53</v>
          </cell>
          <cell r="F178">
            <v>18.53</v>
          </cell>
          <cell r="G178">
            <v>13.64</v>
          </cell>
          <cell r="H178" t="str">
            <v xml:space="preserve"> -    </v>
          </cell>
          <cell r="I178">
            <v>252.74920000000003</v>
          </cell>
          <cell r="J178" t="str">
            <v>sq m</v>
          </cell>
        </row>
        <row r="179">
          <cell r="C179" t="str">
            <v xml:space="preserve">First floor slab                       </v>
          </cell>
          <cell r="D179">
            <v>1</v>
          </cell>
          <cell r="E179">
            <v>14.73</v>
          </cell>
          <cell r="F179">
            <v>14.73</v>
          </cell>
          <cell r="G179">
            <v>5.53</v>
          </cell>
          <cell r="H179" t="str">
            <v xml:space="preserve"> -    </v>
          </cell>
          <cell r="I179">
            <v>81.456900000000005</v>
          </cell>
          <cell r="J179" t="str">
            <v>sq m</v>
          </cell>
        </row>
        <row r="180">
          <cell r="C180" t="str">
            <v>Extra  "</v>
          </cell>
          <cell r="D180">
            <v>1</v>
          </cell>
          <cell r="E180">
            <v>9.98</v>
          </cell>
          <cell r="F180">
            <v>9.98</v>
          </cell>
          <cell r="G180">
            <v>6.05</v>
          </cell>
          <cell r="H180" t="str">
            <v xml:space="preserve"> -    </v>
          </cell>
          <cell r="I180">
            <v>60.378999999999998</v>
          </cell>
          <cell r="J180" t="str">
            <v>sq m</v>
          </cell>
        </row>
        <row r="181">
          <cell r="C181" t="str">
            <v>Verandah</v>
          </cell>
          <cell r="D181">
            <v>1</v>
          </cell>
          <cell r="E181">
            <v>6.11</v>
          </cell>
          <cell r="F181">
            <v>6.11</v>
          </cell>
          <cell r="G181">
            <v>2.1</v>
          </cell>
          <cell r="H181" t="str">
            <v xml:space="preserve"> -    </v>
          </cell>
          <cell r="I181">
            <v>12.831000000000001</v>
          </cell>
          <cell r="J181" t="str">
            <v>sq m</v>
          </cell>
        </row>
        <row r="182">
          <cell r="D182">
            <v>1</v>
          </cell>
          <cell r="E182">
            <v>3.95</v>
          </cell>
          <cell r="F182">
            <v>3.95</v>
          </cell>
          <cell r="G182">
            <v>2</v>
          </cell>
          <cell r="H182" t="str">
            <v xml:space="preserve"> -    </v>
          </cell>
          <cell r="I182">
            <v>7.9</v>
          </cell>
          <cell r="J182" t="str">
            <v>sq m</v>
          </cell>
        </row>
        <row r="183">
          <cell r="D183">
            <v>1</v>
          </cell>
          <cell r="E183">
            <v>3.95</v>
          </cell>
          <cell r="F183">
            <v>3.95</v>
          </cell>
          <cell r="G183">
            <v>0.93</v>
          </cell>
          <cell r="H183" t="str">
            <v xml:space="preserve"> -    </v>
          </cell>
          <cell r="I183">
            <v>3.6735000000000002</v>
          </cell>
          <cell r="J183" t="str">
            <v>sq m</v>
          </cell>
        </row>
        <row r="184">
          <cell r="C184" t="str">
            <v xml:space="preserve">Additional pillar </v>
          </cell>
          <cell r="D184">
            <v>6</v>
          </cell>
          <cell r="E184">
            <v>1.2</v>
          </cell>
          <cell r="F184">
            <v>7.1999999999999993</v>
          </cell>
          <cell r="G184" t="str">
            <v xml:space="preserve"> -    </v>
          </cell>
          <cell r="H184">
            <v>1.2</v>
          </cell>
          <cell r="I184">
            <v>8.6399999999999988</v>
          </cell>
          <cell r="J184" t="str">
            <v>sq m</v>
          </cell>
        </row>
        <row r="185">
          <cell r="H185" t="str">
            <v>Total =</v>
          </cell>
          <cell r="I185">
            <v>33.044499999999999</v>
          </cell>
          <cell r="J185" t="str">
            <v>sq m</v>
          </cell>
        </row>
        <row r="186">
          <cell r="B186">
            <v>5.0999999999999996</v>
          </cell>
          <cell r="H186" t="str">
            <v xml:space="preserve">Total formwork = </v>
          </cell>
          <cell r="I186">
            <v>842.71660000000008</v>
          </cell>
          <cell r="J186" t="str">
            <v>sq m</v>
          </cell>
        </row>
        <row r="188">
          <cell r="C188" t="str">
            <v>Stone masonry in 1:6 cement sand mortar</v>
          </cell>
        </row>
        <row r="189">
          <cell r="C189" t="str">
            <v>Upto plinth beam</v>
          </cell>
          <cell r="D189">
            <v>1</v>
          </cell>
          <cell r="E189">
            <v>129.47</v>
          </cell>
          <cell r="F189">
            <v>129.47</v>
          </cell>
          <cell r="G189">
            <v>0.6</v>
          </cell>
          <cell r="H189">
            <v>0.5</v>
          </cell>
          <cell r="I189">
            <v>38.841000000000001</v>
          </cell>
          <cell r="J189" t="str">
            <v>cu m</v>
          </cell>
        </row>
        <row r="190">
          <cell r="D190">
            <v>1</v>
          </cell>
          <cell r="E190">
            <v>129.47</v>
          </cell>
          <cell r="F190">
            <v>129.47</v>
          </cell>
          <cell r="G190">
            <v>0.35</v>
          </cell>
          <cell r="H190">
            <v>0.35</v>
          </cell>
          <cell r="I190">
            <v>15.860074999999998</v>
          </cell>
          <cell r="J190" t="str">
            <v>cu m</v>
          </cell>
        </row>
        <row r="191">
          <cell r="H191" t="str">
            <v>Total =</v>
          </cell>
          <cell r="I191">
            <v>54.701075000000003</v>
          </cell>
          <cell r="J191" t="str">
            <v>cu m</v>
          </cell>
        </row>
        <row r="193">
          <cell r="C193" t="str">
            <v>verandah</v>
          </cell>
          <cell r="D193">
            <v>1</v>
          </cell>
          <cell r="E193">
            <v>10</v>
          </cell>
          <cell r="F193">
            <v>10</v>
          </cell>
          <cell r="G193">
            <v>0.35</v>
          </cell>
          <cell r="H193">
            <v>0.7</v>
          </cell>
          <cell r="I193">
            <v>2.4499999999999997</v>
          </cell>
          <cell r="J193" t="str">
            <v>cu m</v>
          </cell>
        </row>
        <row r="194">
          <cell r="D194">
            <v>1</v>
          </cell>
          <cell r="E194">
            <v>7.95</v>
          </cell>
          <cell r="F194">
            <v>7.95</v>
          </cell>
          <cell r="G194">
            <v>0.35</v>
          </cell>
          <cell r="H194">
            <v>0.7</v>
          </cell>
          <cell r="I194">
            <v>1.9477499999999999</v>
          </cell>
          <cell r="J194" t="str">
            <v>cu m</v>
          </cell>
        </row>
        <row r="195">
          <cell r="H195" t="str">
            <v>Total =</v>
          </cell>
          <cell r="I195">
            <v>4.3977499999999994</v>
          </cell>
          <cell r="J195" t="str">
            <v>cu m</v>
          </cell>
        </row>
        <row r="197">
          <cell r="C197" t="str">
            <v>Approne</v>
          </cell>
          <cell r="D197">
            <v>1</v>
          </cell>
          <cell r="E197">
            <v>67.540000000000006</v>
          </cell>
          <cell r="F197">
            <v>67.540000000000006</v>
          </cell>
          <cell r="G197">
            <v>0.95</v>
          </cell>
          <cell r="H197">
            <v>0.45</v>
          </cell>
          <cell r="I197">
            <v>28.873350000000002</v>
          </cell>
          <cell r="J197" t="str">
            <v>cu m</v>
          </cell>
        </row>
        <row r="198">
          <cell r="C198" t="str">
            <v>Compound wall</v>
          </cell>
          <cell r="I198">
            <v>20.91</v>
          </cell>
        </row>
        <row r="199">
          <cell r="B199">
            <v>3.2</v>
          </cell>
          <cell r="H199" t="str">
            <v>Total stone masonry =</v>
          </cell>
          <cell r="I199">
            <v>108.882175</v>
          </cell>
          <cell r="J199" t="str">
            <v>cu m</v>
          </cell>
        </row>
        <row r="201">
          <cell r="C201" t="str">
            <v>Chimney Bhatta Brick work in 1:4 c/s mortar</v>
          </cell>
        </row>
        <row r="202">
          <cell r="C202" t="str">
            <v>Ground floor</v>
          </cell>
          <cell r="D202">
            <v>7</v>
          </cell>
          <cell r="E202">
            <v>3.5</v>
          </cell>
          <cell r="F202">
            <v>24.5</v>
          </cell>
          <cell r="G202">
            <v>0.23</v>
          </cell>
          <cell r="H202">
            <v>2.75</v>
          </cell>
          <cell r="I202">
            <v>15.496250000000002</v>
          </cell>
          <cell r="J202" t="str">
            <v>cu m</v>
          </cell>
        </row>
        <row r="203">
          <cell r="D203">
            <v>7</v>
          </cell>
          <cell r="E203">
            <v>4.45</v>
          </cell>
          <cell r="F203">
            <v>31.150000000000002</v>
          </cell>
          <cell r="G203">
            <v>0.23</v>
          </cell>
          <cell r="H203">
            <v>2.75</v>
          </cell>
          <cell r="I203">
            <v>19.702375000000004</v>
          </cell>
          <cell r="J203" t="str">
            <v>cu m</v>
          </cell>
        </row>
        <row r="204">
          <cell r="D204">
            <v>10</v>
          </cell>
          <cell r="E204">
            <v>3.8</v>
          </cell>
          <cell r="F204">
            <v>38</v>
          </cell>
          <cell r="G204">
            <v>0.23</v>
          </cell>
          <cell r="H204">
            <v>2.75</v>
          </cell>
          <cell r="I204">
            <v>24.035000000000004</v>
          </cell>
          <cell r="J204" t="str">
            <v>cu m</v>
          </cell>
        </row>
        <row r="205">
          <cell r="D205">
            <v>2</v>
          </cell>
          <cell r="E205">
            <v>1.65</v>
          </cell>
          <cell r="F205">
            <v>3.3</v>
          </cell>
          <cell r="G205">
            <v>0.23</v>
          </cell>
          <cell r="H205">
            <v>2.75</v>
          </cell>
          <cell r="I205">
            <v>2.08725</v>
          </cell>
          <cell r="J205" t="str">
            <v>cu m</v>
          </cell>
        </row>
        <row r="206">
          <cell r="H206" t="str">
            <v xml:space="preserve">Total = </v>
          </cell>
          <cell r="I206">
            <v>61.320875000000008</v>
          </cell>
          <cell r="J206" t="str">
            <v>cu m</v>
          </cell>
        </row>
        <row r="208">
          <cell r="C208" t="str">
            <v>First floor</v>
          </cell>
          <cell r="D208">
            <v>6</v>
          </cell>
          <cell r="E208">
            <v>4.45</v>
          </cell>
          <cell r="F208">
            <v>26.700000000000003</v>
          </cell>
          <cell r="G208">
            <v>0.23</v>
          </cell>
          <cell r="H208">
            <v>2.75</v>
          </cell>
          <cell r="I208">
            <v>16.887750000000004</v>
          </cell>
          <cell r="J208" t="str">
            <v>cu m</v>
          </cell>
        </row>
        <row r="209">
          <cell r="D209">
            <v>3</v>
          </cell>
          <cell r="E209">
            <v>3.5</v>
          </cell>
          <cell r="F209">
            <v>10.5</v>
          </cell>
          <cell r="G209">
            <v>0.23</v>
          </cell>
          <cell r="H209">
            <v>2.75</v>
          </cell>
          <cell r="I209">
            <v>6.6412500000000003</v>
          </cell>
          <cell r="J209" t="str">
            <v>cu m</v>
          </cell>
        </row>
        <row r="210">
          <cell r="D210">
            <v>7</v>
          </cell>
          <cell r="E210">
            <v>3.8</v>
          </cell>
          <cell r="F210">
            <v>26.599999999999998</v>
          </cell>
          <cell r="G210">
            <v>0.23</v>
          </cell>
          <cell r="H210">
            <v>2.75</v>
          </cell>
          <cell r="I210">
            <v>16.8245</v>
          </cell>
          <cell r="J210" t="str">
            <v>cu m</v>
          </cell>
        </row>
        <row r="211">
          <cell r="D211">
            <v>2</v>
          </cell>
          <cell r="E211">
            <v>1.65</v>
          </cell>
          <cell r="F211">
            <v>3.3</v>
          </cell>
          <cell r="G211">
            <v>0.23</v>
          </cell>
          <cell r="H211">
            <v>2.75</v>
          </cell>
          <cell r="I211">
            <v>2.08725</v>
          </cell>
          <cell r="J211" t="str">
            <v>cu m</v>
          </cell>
        </row>
        <row r="212">
          <cell r="H212" t="str">
            <v xml:space="preserve">Total = </v>
          </cell>
          <cell r="I212">
            <v>42.440750000000001</v>
          </cell>
          <cell r="J212" t="str">
            <v>cu m</v>
          </cell>
        </row>
        <row r="213">
          <cell r="C213" t="str">
            <v>Deduction for opening</v>
          </cell>
        </row>
        <row r="214">
          <cell r="C214" t="str">
            <v>Door DW</v>
          </cell>
          <cell r="D214">
            <v>1</v>
          </cell>
          <cell r="E214">
            <v>1.65</v>
          </cell>
          <cell r="F214">
            <v>1.65</v>
          </cell>
          <cell r="G214">
            <v>0.23</v>
          </cell>
          <cell r="H214">
            <v>2.25</v>
          </cell>
          <cell r="I214">
            <v>-0.85387500000000005</v>
          </cell>
          <cell r="J214" t="str">
            <v>cu m</v>
          </cell>
        </row>
        <row r="215">
          <cell r="C215" t="str">
            <v>D1</v>
          </cell>
          <cell r="D215">
            <v>3</v>
          </cell>
          <cell r="E215">
            <v>1.65</v>
          </cell>
          <cell r="F215">
            <v>4.9499999999999993</v>
          </cell>
          <cell r="G215">
            <v>0.23</v>
          </cell>
          <cell r="H215">
            <v>2.25</v>
          </cell>
          <cell r="I215">
            <v>-2.5616249999999998</v>
          </cell>
          <cell r="J215" t="str">
            <v>cu m</v>
          </cell>
        </row>
        <row r="216">
          <cell r="C216" t="str">
            <v>D2</v>
          </cell>
          <cell r="D216">
            <v>11</v>
          </cell>
          <cell r="E216">
            <v>1</v>
          </cell>
          <cell r="F216">
            <v>11</v>
          </cell>
          <cell r="G216">
            <v>0.23</v>
          </cell>
          <cell r="H216">
            <v>2.25</v>
          </cell>
          <cell r="I216">
            <v>-5.6925000000000008</v>
          </cell>
          <cell r="J216" t="str">
            <v>cu m</v>
          </cell>
        </row>
        <row r="217">
          <cell r="C217" t="str">
            <v>Window w</v>
          </cell>
          <cell r="D217">
            <v>40</v>
          </cell>
          <cell r="E217">
            <v>0.95</v>
          </cell>
          <cell r="F217">
            <v>38</v>
          </cell>
          <cell r="G217">
            <v>0.23</v>
          </cell>
          <cell r="H217">
            <v>1.35</v>
          </cell>
          <cell r="I217">
            <v>-11.799000000000001</v>
          </cell>
          <cell r="J217" t="str">
            <v>cu m</v>
          </cell>
        </row>
        <row r="218">
          <cell r="C218" t="str">
            <v>Ventilation v</v>
          </cell>
          <cell r="D218">
            <v>1</v>
          </cell>
          <cell r="E218">
            <v>0.95</v>
          </cell>
          <cell r="F218">
            <v>0.95</v>
          </cell>
          <cell r="G218">
            <v>0.23</v>
          </cell>
          <cell r="H218">
            <v>0.45</v>
          </cell>
          <cell r="I218">
            <v>-9.832500000000001E-2</v>
          </cell>
          <cell r="J218" t="str">
            <v>cu m</v>
          </cell>
        </row>
        <row r="219">
          <cell r="H219" t="str">
            <v xml:space="preserve">Total = </v>
          </cell>
          <cell r="I219">
            <v>-21.005325000000003</v>
          </cell>
          <cell r="J219" t="str">
            <v>cu m</v>
          </cell>
        </row>
        <row r="220">
          <cell r="C220" t="str">
            <v>Bath</v>
          </cell>
          <cell r="D220">
            <v>1</v>
          </cell>
          <cell r="E220">
            <v>4.5</v>
          </cell>
          <cell r="F220">
            <v>4.5</v>
          </cell>
          <cell r="G220">
            <v>0.23</v>
          </cell>
          <cell r="H220">
            <v>2.75</v>
          </cell>
          <cell r="I220">
            <v>2.8462500000000004</v>
          </cell>
          <cell r="J220" t="str">
            <v>cu m</v>
          </cell>
        </row>
        <row r="221">
          <cell r="C221" t="str">
            <v>Stair step</v>
          </cell>
          <cell r="D221">
            <v>19</v>
          </cell>
          <cell r="E221">
            <v>1.27</v>
          </cell>
          <cell r="F221">
            <v>24.13</v>
          </cell>
          <cell r="G221">
            <v>0.27</v>
          </cell>
          <cell r="H221">
            <v>0.08</v>
          </cell>
          <cell r="I221">
            <v>0.521208</v>
          </cell>
          <cell r="J221" t="str">
            <v>cu m</v>
          </cell>
        </row>
        <row r="222">
          <cell r="C222" t="str">
            <v>verandah                                     2x3</v>
          </cell>
          <cell r="D222">
            <v>6</v>
          </cell>
          <cell r="E222">
            <v>1.95</v>
          </cell>
          <cell r="F222">
            <v>11.7</v>
          </cell>
          <cell r="G222">
            <v>0.27</v>
          </cell>
          <cell r="H222">
            <v>0.08</v>
          </cell>
          <cell r="I222">
            <v>0.25272</v>
          </cell>
          <cell r="J222" t="str">
            <v>cu m</v>
          </cell>
        </row>
        <row r="223">
          <cell r="C223" t="str">
            <v>Parapet wall</v>
          </cell>
          <cell r="D223">
            <v>1</v>
          </cell>
          <cell r="E223">
            <v>37.840000000000003</v>
          </cell>
          <cell r="F223">
            <v>37.840000000000003</v>
          </cell>
          <cell r="G223">
            <v>0.12</v>
          </cell>
          <cell r="H223">
            <v>0.34499999999999997</v>
          </cell>
          <cell r="I223">
            <v>1.5665759999999997</v>
          </cell>
          <cell r="J223" t="str">
            <v>cu m</v>
          </cell>
        </row>
        <row r="224">
          <cell r="D224">
            <v>1</v>
          </cell>
          <cell r="E224">
            <v>49.57</v>
          </cell>
          <cell r="F224">
            <v>49.57</v>
          </cell>
          <cell r="G224">
            <v>0.12</v>
          </cell>
          <cell r="H224">
            <v>0.34499999999999997</v>
          </cell>
          <cell r="I224">
            <v>2.0521979999999997</v>
          </cell>
          <cell r="J224" t="str">
            <v>cu m</v>
          </cell>
        </row>
        <row r="225">
          <cell r="D225">
            <v>1</v>
          </cell>
          <cell r="E225">
            <v>41.7</v>
          </cell>
          <cell r="F225">
            <v>41.7</v>
          </cell>
          <cell r="G225">
            <v>0.23</v>
          </cell>
          <cell r="H225">
            <v>7.4999999999999997E-2</v>
          </cell>
          <cell r="I225">
            <v>0.7193250000000001</v>
          </cell>
          <cell r="J225" t="str">
            <v>cu m</v>
          </cell>
        </row>
        <row r="226">
          <cell r="H226" t="str">
            <v xml:space="preserve">Total = </v>
          </cell>
          <cell r="I226">
            <v>4.3380989999999997</v>
          </cell>
          <cell r="J226" t="str">
            <v>cu m</v>
          </cell>
        </row>
        <row r="228">
          <cell r="C228" t="str">
            <v>Passage (walkway)</v>
          </cell>
          <cell r="D228">
            <v>1</v>
          </cell>
          <cell r="E228">
            <v>30</v>
          </cell>
          <cell r="F228">
            <v>30</v>
          </cell>
          <cell r="G228">
            <v>0.23</v>
          </cell>
          <cell r="H228">
            <v>0.45</v>
          </cell>
          <cell r="I228">
            <v>3.1050000000000004</v>
          </cell>
          <cell r="J228" t="str">
            <v>cu m</v>
          </cell>
        </row>
        <row r="229">
          <cell r="D229">
            <v>1</v>
          </cell>
          <cell r="E229">
            <v>36</v>
          </cell>
          <cell r="F229">
            <v>36</v>
          </cell>
          <cell r="G229">
            <v>0.12</v>
          </cell>
          <cell r="H229">
            <v>0.9</v>
          </cell>
          <cell r="I229">
            <v>3.8879999999999999</v>
          </cell>
          <cell r="J229" t="str">
            <v>cu m</v>
          </cell>
        </row>
        <row r="230">
          <cell r="H230" t="str">
            <v xml:space="preserve">Total = </v>
          </cell>
          <cell r="I230">
            <v>6.9930000000000003</v>
          </cell>
          <cell r="J230" t="str">
            <v>cu m</v>
          </cell>
        </row>
        <row r="231">
          <cell r="C231" t="str">
            <v>Compound wall</v>
          </cell>
          <cell r="I231">
            <v>36.28</v>
          </cell>
        </row>
        <row r="232">
          <cell r="B232">
            <v>3.3</v>
          </cell>
          <cell r="H232" t="str">
            <v xml:space="preserve">Total B/W = </v>
          </cell>
          <cell r="I232">
            <v>133.98757699999999</v>
          </cell>
          <cell r="J232" t="str">
            <v>cu m</v>
          </cell>
        </row>
        <row r="234">
          <cell r="C234" t="str">
            <v>Sal wood work</v>
          </cell>
        </row>
        <row r="235">
          <cell r="C235" t="str">
            <v>Chaukhat</v>
          </cell>
        </row>
        <row r="236">
          <cell r="C236" t="str">
            <v>Door DW</v>
          </cell>
          <cell r="D236">
            <v>1</v>
          </cell>
          <cell r="E236">
            <v>6.15</v>
          </cell>
          <cell r="F236">
            <v>6.15</v>
          </cell>
          <cell r="G236">
            <v>7.4999999999999997E-2</v>
          </cell>
          <cell r="H236">
            <v>0.125</v>
          </cell>
          <cell r="I236">
            <v>5.7656249999999999E-2</v>
          </cell>
          <cell r="J236" t="str">
            <v>cu m</v>
          </cell>
        </row>
        <row r="237">
          <cell r="C237" t="str">
            <v>D1</v>
          </cell>
          <cell r="D237">
            <v>3</v>
          </cell>
          <cell r="E237">
            <v>6.15</v>
          </cell>
          <cell r="F237">
            <v>18.450000000000003</v>
          </cell>
          <cell r="G237">
            <v>7.4999999999999997E-2</v>
          </cell>
          <cell r="H237">
            <v>0.125</v>
          </cell>
          <cell r="I237">
            <v>0.17296875000000003</v>
          </cell>
          <cell r="J237" t="str">
            <v>cu m</v>
          </cell>
        </row>
        <row r="238">
          <cell r="C238" t="str">
            <v>D2</v>
          </cell>
          <cell r="D238">
            <v>11</v>
          </cell>
          <cell r="E238">
            <v>5.5</v>
          </cell>
          <cell r="F238">
            <v>60.5</v>
          </cell>
          <cell r="G238">
            <v>7.4999999999999997E-2</v>
          </cell>
          <cell r="H238">
            <v>0.125</v>
          </cell>
          <cell r="I238">
            <v>0.56718749999999996</v>
          </cell>
          <cell r="J238" t="str">
            <v>cu m</v>
          </cell>
        </row>
        <row r="239">
          <cell r="C239" t="str">
            <v>D</v>
          </cell>
          <cell r="D239">
            <v>1</v>
          </cell>
          <cell r="E239">
            <v>4.95</v>
          </cell>
          <cell r="F239">
            <v>4.95</v>
          </cell>
          <cell r="G239">
            <v>7.4999999999999997E-2</v>
          </cell>
          <cell r="H239">
            <v>0.125</v>
          </cell>
          <cell r="I239">
            <v>4.6406250000000003E-2</v>
          </cell>
          <cell r="J239" t="str">
            <v>cu m</v>
          </cell>
        </row>
        <row r="240">
          <cell r="C240" t="str">
            <v>Window W</v>
          </cell>
          <cell r="D240">
            <v>40</v>
          </cell>
          <cell r="E240">
            <v>4.5999999999999996</v>
          </cell>
          <cell r="F240">
            <v>184</v>
          </cell>
          <cell r="G240">
            <v>7.4999999999999997E-2</v>
          </cell>
          <cell r="H240">
            <v>0.125</v>
          </cell>
          <cell r="I240">
            <v>1.7249999999999999</v>
          </cell>
          <cell r="J240" t="str">
            <v>cu m</v>
          </cell>
        </row>
        <row r="241">
          <cell r="C241" t="str">
            <v>Ventilation V</v>
          </cell>
          <cell r="D241">
            <v>1</v>
          </cell>
          <cell r="E241">
            <v>3</v>
          </cell>
          <cell r="F241">
            <v>3</v>
          </cell>
          <cell r="G241">
            <v>7.4999999999999997E-2</v>
          </cell>
          <cell r="H241">
            <v>0.125</v>
          </cell>
          <cell r="I241">
            <v>2.8124999999999997E-2</v>
          </cell>
          <cell r="J241" t="str">
            <v>cu m</v>
          </cell>
        </row>
        <row r="242">
          <cell r="B242">
            <v>10.1</v>
          </cell>
          <cell r="H242" t="str">
            <v xml:space="preserve">Total = </v>
          </cell>
          <cell r="I242">
            <v>2.5973437500000003</v>
          </cell>
          <cell r="J242" t="str">
            <v>cu m</v>
          </cell>
        </row>
        <row r="243">
          <cell r="C243" t="str">
            <v>38mm thick pannel shutter</v>
          </cell>
        </row>
        <row r="244">
          <cell r="C244" t="str">
            <v xml:space="preserve">Door DW/D1 </v>
          </cell>
          <cell r="D244">
            <v>4</v>
          </cell>
          <cell r="E244">
            <v>1.5249999999999999</v>
          </cell>
          <cell r="F244">
            <v>6.1</v>
          </cell>
          <cell r="G244" t="str">
            <v xml:space="preserve"> -    </v>
          </cell>
          <cell r="H244">
            <v>2.17</v>
          </cell>
          <cell r="I244">
            <v>13.236999999999998</v>
          </cell>
          <cell r="J244" t="str">
            <v>sq m</v>
          </cell>
        </row>
        <row r="245">
          <cell r="C245" t="str">
            <v>D2</v>
          </cell>
          <cell r="D245">
            <v>2</v>
          </cell>
          <cell r="E245">
            <v>0.82499999999999996</v>
          </cell>
          <cell r="F245">
            <v>1.65</v>
          </cell>
          <cell r="G245" t="str">
            <v xml:space="preserve"> -    </v>
          </cell>
          <cell r="H245">
            <v>2.17</v>
          </cell>
          <cell r="I245">
            <v>3.5804999999999998</v>
          </cell>
          <cell r="J245" t="str">
            <v>sq m</v>
          </cell>
        </row>
        <row r="246">
          <cell r="C246" t="str">
            <v>D</v>
          </cell>
          <cell r="D246">
            <v>1</v>
          </cell>
          <cell r="E246">
            <v>0.625</v>
          </cell>
          <cell r="F246">
            <v>0.625</v>
          </cell>
          <cell r="G246" t="str">
            <v xml:space="preserve"> -    </v>
          </cell>
          <cell r="H246">
            <v>1.95</v>
          </cell>
          <cell r="I246">
            <v>1.21875</v>
          </cell>
          <cell r="J246" t="str">
            <v>sq m</v>
          </cell>
        </row>
        <row r="247">
          <cell r="B247">
            <v>10.199999999999999</v>
          </cell>
          <cell r="H247" t="str">
            <v xml:space="preserve">Total = </v>
          </cell>
          <cell r="I247">
            <v>18.036249999999999</v>
          </cell>
          <cell r="J247" t="str">
            <v>sq m</v>
          </cell>
        </row>
        <row r="248">
          <cell r="C248" t="str">
            <v>38mm thick 8mm plywood shutter</v>
          </cell>
        </row>
        <row r="249">
          <cell r="C249" t="str">
            <v>Door D2</v>
          </cell>
          <cell r="D249">
            <v>9</v>
          </cell>
          <cell r="E249">
            <v>0.82499999999999996</v>
          </cell>
          <cell r="F249">
            <v>7.4249999999999998</v>
          </cell>
          <cell r="G249" t="str">
            <v xml:space="preserve"> -    </v>
          </cell>
          <cell r="H249">
            <v>2.17</v>
          </cell>
          <cell r="I249">
            <v>16.11225</v>
          </cell>
          <cell r="J249" t="str">
            <v>sq m</v>
          </cell>
        </row>
        <row r="250">
          <cell r="B250">
            <v>10.3</v>
          </cell>
          <cell r="H250" t="str">
            <v xml:space="preserve">Total = </v>
          </cell>
          <cell r="I250">
            <v>16.11225</v>
          </cell>
          <cell r="J250" t="str">
            <v>sq m</v>
          </cell>
        </row>
        <row r="251">
          <cell r="C251" t="str">
            <v>38mm thick 4mm glazed shutter</v>
          </cell>
        </row>
        <row r="252">
          <cell r="C252" t="str">
            <v>Window W</v>
          </cell>
          <cell r="D252">
            <v>40</v>
          </cell>
          <cell r="E252">
            <v>0.82499999999999996</v>
          </cell>
          <cell r="F252">
            <v>33</v>
          </cell>
          <cell r="G252" t="str">
            <v xml:space="preserve"> -    </v>
          </cell>
          <cell r="H252">
            <v>1.2250000000000001</v>
          </cell>
          <cell r="I252">
            <v>40.425000000000004</v>
          </cell>
          <cell r="J252" t="str">
            <v>sq m</v>
          </cell>
        </row>
        <row r="253">
          <cell r="C253" t="str">
            <v>Ventilation V</v>
          </cell>
          <cell r="D253">
            <v>1</v>
          </cell>
          <cell r="E253">
            <v>0.82499999999999996</v>
          </cell>
          <cell r="F253">
            <v>0.82499999999999996</v>
          </cell>
          <cell r="G253" t="str">
            <v xml:space="preserve"> -    </v>
          </cell>
          <cell r="H253">
            <v>0.32500000000000001</v>
          </cell>
          <cell r="I253">
            <v>0.268125</v>
          </cell>
          <cell r="J253" t="str">
            <v>sq m</v>
          </cell>
        </row>
        <row r="254">
          <cell r="B254">
            <v>10.4</v>
          </cell>
          <cell r="H254" t="str">
            <v xml:space="preserve">Total = </v>
          </cell>
          <cell r="I254">
            <v>40.693125000000002</v>
          </cell>
          <cell r="J254" t="str">
            <v>sq m</v>
          </cell>
        </row>
        <row r="255">
          <cell r="C255" t="str">
            <v>38mm thick mosquito proof shutter</v>
          </cell>
        </row>
        <row r="256">
          <cell r="C256" t="str">
            <v xml:space="preserve">Door DW/D1 </v>
          </cell>
          <cell r="D256">
            <v>4</v>
          </cell>
          <cell r="E256">
            <v>1.5249999999999999</v>
          </cell>
          <cell r="F256">
            <v>6.1</v>
          </cell>
          <cell r="G256" t="str">
            <v xml:space="preserve"> -    </v>
          </cell>
          <cell r="H256">
            <v>2.17</v>
          </cell>
          <cell r="I256">
            <v>13.236999999999998</v>
          </cell>
          <cell r="J256" t="str">
            <v>sq m</v>
          </cell>
        </row>
        <row r="257">
          <cell r="C257" t="str">
            <v>D2</v>
          </cell>
          <cell r="D257">
            <v>1</v>
          </cell>
          <cell r="E257">
            <v>0.82499999999999996</v>
          </cell>
          <cell r="F257">
            <v>0.82499999999999996</v>
          </cell>
          <cell r="G257" t="str">
            <v xml:space="preserve"> -    </v>
          </cell>
          <cell r="H257">
            <v>2.17</v>
          </cell>
          <cell r="I257">
            <v>1.7902499999999999</v>
          </cell>
          <cell r="J257" t="str">
            <v>sq m</v>
          </cell>
        </row>
        <row r="258">
          <cell r="C258" t="str">
            <v>Window</v>
          </cell>
          <cell r="D258">
            <v>40</v>
          </cell>
          <cell r="E258">
            <v>0.82499999999999996</v>
          </cell>
          <cell r="F258">
            <v>33</v>
          </cell>
          <cell r="G258" t="str">
            <v xml:space="preserve"> -    </v>
          </cell>
          <cell r="H258">
            <v>1.2250000000000001</v>
          </cell>
          <cell r="I258">
            <v>40.425000000000004</v>
          </cell>
          <cell r="J258" t="str">
            <v>sq m</v>
          </cell>
        </row>
        <row r="259">
          <cell r="C259" t="str">
            <v>Ventilation V</v>
          </cell>
          <cell r="D259">
            <v>1</v>
          </cell>
          <cell r="E259">
            <v>0.82499999999999996</v>
          </cell>
          <cell r="F259">
            <v>0.82499999999999996</v>
          </cell>
          <cell r="G259" t="str">
            <v xml:space="preserve"> -    </v>
          </cell>
          <cell r="H259">
            <v>0.32500000000000001</v>
          </cell>
          <cell r="I259">
            <v>0.268125</v>
          </cell>
          <cell r="J259" t="str">
            <v>sq m</v>
          </cell>
        </row>
        <row r="260">
          <cell r="B260">
            <v>10.5</v>
          </cell>
          <cell r="H260" t="str">
            <v xml:space="preserve">Total = </v>
          </cell>
          <cell r="I260">
            <v>55.720375000000004</v>
          </cell>
          <cell r="J260" t="str">
            <v>sq m</v>
          </cell>
        </row>
        <row r="262">
          <cell r="C262" t="str">
            <v>Flooring</v>
          </cell>
        </row>
        <row r="263">
          <cell r="C263" t="str">
            <v>Earth filling &amp; compaction</v>
          </cell>
        </row>
        <row r="264">
          <cell r="C264" t="str">
            <v xml:space="preserve">Room </v>
          </cell>
          <cell r="D264">
            <v>2</v>
          </cell>
          <cell r="E264">
            <v>3.89</v>
          </cell>
          <cell r="F264">
            <v>7.78</v>
          </cell>
          <cell r="G264">
            <v>3.56</v>
          </cell>
          <cell r="H264">
            <v>0.35</v>
          </cell>
          <cell r="I264">
            <v>9.6938800000000001</v>
          </cell>
          <cell r="J264" t="str">
            <v>cu m</v>
          </cell>
        </row>
        <row r="265">
          <cell r="D265">
            <v>4</v>
          </cell>
          <cell r="E265">
            <v>4.47</v>
          </cell>
          <cell r="F265">
            <v>17.88</v>
          </cell>
          <cell r="G265">
            <v>4.12</v>
          </cell>
          <cell r="H265">
            <v>0.35</v>
          </cell>
          <cell r="I265">
            <v>25.782959999999999</v>
          </cell>
          <cell r="J265" t="str">
            <v>cu m</v>
          </cell>
        </row>
        <row r="266">
          <cell r="D266">
            <v>2</v>
          </cell>
          <cell r="E266">
            <v>3.89</v>
          </cell>
          <cell r="F266">
            <v>7.78</v>
          </cell>
          <cell r="G266">
            <v>3.52</v>
          </cell>
          <cell r="H266">
            <v>0.35</v>
          </cell>
          <cell r="I266">
            <v>9.5849600000000006</v>
          </cell>
          <cell r="J266" t="str">
            <v>cu m</v>
          </cell>
        </row>
        <row r="267">
          <cell r="C267" t="str">
            <v>Passage</v>
          </cell>
          <cell r="D267">
            <v>1</v>
          </cell>
          <cell r="E267">
            <v>16.75</v>
          </cell>
          <cell r="F267">
            <v>16.75</v>
          </cell>
          <cell r="G267">
            <v>1.6</v>
          </cell>
          <cell r="H267">
            <v>0.35</v>
          </cell>
          <cell r="I267">
            <v>9.379999999999999</v>
          </cell>
          <cell r="J267" t="str">
            <v>cu m</v>
          </cell>
        </row>
        <row r="268">
          <cell r="C268" t="str">
            <v>Verandah</v>
          </cell>
          <cell r="D268">
            <v>1</v>
          </cell>
          <cell r="E268">
            <v>1.95</v>
          </cell>
          <cell r="F268">
            <v>1.95</v>
          </cell>
          <cell r="G268">
            <v>1.95</v>
          </cell>
          <cell r="H268">
            <v>0.35</v>
          </cell>
          <cell r="I268">
            <v>1.330875</v>
          </cell>
          <cell r="J268" t="str">
            <v>cu m</v>
          </cell>
        </row>
        <row r="269">
          <cell r="C269" t="str">
            <v>Front verandah</v>
          </cell>
          <cell r="D269">
            <v>1</v>
          </cell>
          <cell r="E269">
            <v>4.45</v>
          </cell>
          <cell r="F269">
            <v>4.45</v>
          </cell>
          <cell r="G269">
            <v>1.8</v>
          </cell>
          <cell r="H269">
            <v>0.35</v>
          </cell>
          <cell r="I269">
            <v>2.8035000000000001</v>
          </cell>
          <cell r="J269" t="str">
            <v>cu m</v>
          </cell>
        </row>
        <row r="270">
          <cell r="B270">
            <v>2.2000000000000002</v>
          </cell>
          <cell r="H270" t="str">
            <v xml:space="preserve">Total = </v>
          </cell>
          <cell r="I270">
            <v>58.576174999999999</v>
          </cell>
          <cell r="J270" t="str">
            <v>cu m</v>
          </cell>
        </row>
        <row r="271">
          <cell r="C271" t="str">
            <v>Stone soling with sand packing</v>
          </cell>
        </row>
        <row r="272">
          <cell r="C272" t="str">
            <v>Room</v>
          </cell>
          <cell r="D272">
            <v>2</v>
          </cell>
          <cell r="E272">
            <v>3.94</v>
          </cell>
          <cell r="F272">
            <v>7.88</v>
          </cell>
          <cell r="G272">
            <v>3.61</v>
          </cell>
          <cell r="H272">
            <v>0.17</v>
          </cell>
          <cell r="I272">
            <v>4.8359560000000004</v>
          </cell>
          <cell r="J272" t="str">
            <v>cu m</v>
          </cell>
        </row>
        <row r="273">
          <cell r="D273">
            <v>2</v>
          </cell>
          <cell r="E273">
            <v>3.94</v>
          </cell>
          <cell r="F273">
            <v>7.88</v>
          </cell>
          <cell r="G273">
            <v>3.57</v>
          </cell>
          <cell r="H273">
            <v>0.17</v>
          </cell>
          <cell r="I273">
            <v>4.7823719999999996</v>
          </cell>
          <cell r="J273" t="str">
            <v>cu m</v>
          </cell>
        </row>
        <row r="274">
          <cell r="D274">
            <v>4</v>
          </cell>
          <cell r="E274">
            <v>4.5199999999999996</v>
          </cell>
          <cell r="F274">
            <v>18.079999999999998</v>
          </cell>
          <cell r="G274">
            <v>3.94</v>
          </cell>
          <cell r="H274">
            <v>0.17</v>
          </cell>
          <cell r="I274">
            <v>12.109984000000001</v>
          </cell>
          <cell r="J274" t="str">
            <v>cu m</v>
          </cell>
        </row>
        <row r="275">
          <cell r="C275" t="str">
            <v>Passage</v>
          </cell>
          <cell r="D275">
            <v>1</v>
          </cell>
          <cell r="E275">
            <v>16.8</v>
          </cell>
          <cell r="F275">
            <v>16.8</v>
          </cell>
          <cell r="G275">
            <v>1.65</v>
          </cell>
          <cell r="H275">
            <v>0.17</v>
          </cell>
          <cell r="I275">
            <v>4.7124000000000006</v>
          </cell>
          <cell r="J275" t="str">
            <v>cu m</v>
          </cell>
        </row>
        <row r="276">
          <cell r="C276" t="str">
            <v>Verandah</v>
          </cell>
          <cell r="D276">
            <v>1</v>
          </cell>
          <cell r="E276">
            <v>5.05</v>
          </cell>
          <cell r="F276">
            <v>5.05</v>
          </cell>
          <cell r="G276">
            <v>2.1</v>
          </cell>
          <cell r="H276">
            <v>0.17</v>
          </cell>
          <cell r="I276">
            <v>1.8028500000000001</v>
          </cell>
          <cell r="J276" t="str">
            <v>cu m</v>
          </cell>
        </row>
        <row r="277">
          <cell r="D277">
            <v>1</v>
          </cell>
          <cell r="E277">
            <v>2</v>
          </cell>
          <cell r="F277">
            <v>2</v>
          </cell>
          <cell r="G277">
            <v>2</v>
          </cell>
          <cell r="H277">
            <v>0.17</v>
          </cell>
          <cell r="I277">
            <v>0.68</v>
          </cell>
          <cell r="J277" t="str">
            <v>cu m</v>
          </cell>
        </row>
        <row r="278">
          <cell r="C278" t="str">
            <v>Ramp</v>
          </cell>
          <cell r="D278">
            <v>1</v>
          </cell>
          <cell r="E278">
            <v>6.5</v>
          </cell>
          <cell r="F278">
            <v>6.5</v>
          </cell>
          <cell r="G278">
            <v>1.5</v>
          </cell>
          <cell r="H278">
            <v>0.17</v>
          </cell>
          <cell r="I278">
            <v>1.6575</v>
          </cell>
          <cell r="J278" t="str">
            <v>(3.80+2.70)</v>
          </cell>
        </row>
        <row r="279">
          <cell r="C279" t="str">
            <v>Stone soling in foundation</v>
          </cell>
          <cell r="I279">
            <v>46.68</v>
          </cell>
        </row>
        <row r="280">
          <cell r="C280" t="str">
            <v>Compound wall</v>
          </cell>
          <cell r="I280">
            <v>6.94</v>
          </cell>
        </row>
        <row r="281">
          <cell r="B281">
            <v>3.1</v>
          </cell>
          <cell r="H281" t="str">
            <v xml:space="preserve">Total = </v>
          </cell>
          <cell r="I281">
            <v>84.201062000000007</v>
          </cell>
          <cell r="J281" t="str">
            <v>cu m</v>
          </cell>
        </row>
        <row r="282">
          <cell r="C282" t="str">
            <v>500 gauge plastic sheet laying</v>
          </cell>
        </row>
        <row r="283">
          <cell r="C283" t="str">
            <v>Room</v>
          </cell>
          <cell r="D283">
            <v>2</v>
          </cell>
          <cell r="E283">
            <v>3.94</v>
          </cell>
          <cell r="F283">
            <v>7.88</v>
          </cell>
          <cell r="G283">
            <v>3.61</v>
          </cell>
          <cell r="H283" t="str">
            <v xml:space="preserve"> -    </v>
          </cell>
          <cell r="I283">
            <v>28.4468</v>
          </cell>
          <cell r="J283" t="str">
            <v>sq m</v>
          </cell>
        </row>
        <row r="284">
          <cell r="D284">
            <v>2</v>
          </cell>
          <cell r="E284">
            <v>3.94</v>
          </cell>
          <cell r="F284">
            <v>7.88</v>
          </cell>
          <cell r="G284">
            <v>3.57</v>
          </cell>
          <cell r="H284" t="str">
            <v xml:space="preserve"> -    </v>
          </cell>
          <cell r="I284">
            <v>28.131599999999999</v>
          </cell>
          <cell r="J284" t="str">
            <v>sq m</v>
          </cell>
        </row>
        <row r="285">
          <cell r="D285">
            <v>4</v>
          </cell>
          <cell r="E285">
            <v>4.5199999999999996</v>
          </cell>
          <cell r="F285">
            <v>18.079999999999998</v>
          </cell>
          <cell r="G285">
            <v>3.94</v>
          </cell>
          <cell r="H285" t="str">
            <v xml:space="preserve"> -    </v>
          </cell>
          <cell r="I285">
            <v>71.235199999999992</v>
          </cell>
          <cell r="J285" t="str">
            <v>sq m</v>
          </cell>
        </row>
        <row r="286">
          <cell r="C286" t="str">
            <v>Passage</v>
          </cell>
          <cell r="D286">
            <v>1</v>
          </cell>
          <cell r="E286">
            <v>16.8</v>
          </cell>
          <cell r="F286">
            <v>16.8</v>
          </cell>
          <cell r="G286">
            <v>1.65</v>
          </cell>
          <cell r="H286" t="str">
            <v xml:space="preserve"> -    </v>
          </cell>
          <cell r="I286">
            <v>27.72</v>
          </cell>
          <cell r="J286" t="str">
            <v>sq m</v>
          </cell>
        </row>
        <row r="287">
          <cell r="C287" t="str">
            <v>Verandah</v>
          </cell>
          <cell r="D287">
            <v>1</v>
          </cell>
          <cell r="E287">
            <v>5.05</v>
          </cell>
          <cell r="F287">
            <v>5.05</v>
          </cell>
          <cell r="G287">
            <v>2.1</v>
          </cell>
          <cell r="H287" t="str">
            <v xml:space="preserve"> -    </v>
          </cell>
          <cell r="I287">
            <v>10.605</v>
          </cell>
          <cell r="J287" t="str">
            <v>sq m</v>
          </cell>
        </row>
        <row r="288">
          <cell r="D288">
            <v>1</v>
          </cell>
          <cell r="E288">
            <v>2</v>
          </cell>
          <cell r="F288">
            <v>2</v>
          </cell>
          <cell r="G288">
            <v>2</v>
          </cell>
          <cell r="H288" t="str">
            <v xml:space="preserve"> -    </v>
          </cell>
          <cell r="I288">
            <v>4</v>
          </cell>
          <cell r="J288" t="str">
            <v>sq m</v>
          </cell>
        </row>
        <row r="289">
          <cell r="B289">
            <v>8.3000000000000007</v>
          </cell>
          <cell r="H289" t="str">
            <v xml:space="preserve">Total = </v>
          </cell>
          <cell r="I289">
            <v>170.13859999999997</v>
          </cell>
          <cell r="J289" t="str">
            <v>sq m</v>
          </cell>
        </row>
        <row r="290">
          <cell r="C290" t="str">
            <v>P.C.C. 1:2:4</v>
          </cell>
        </row>
        <row r="291">
          <cell r="C291" t="str">
            <v>Room</v>
          </cell>
          <cell r="D291">
            <v>2</v>
          </cell>
          <cell r="E291">
            <v>3.94</v>
          </cell>
          <cell r="F291">
            <v>7.88</v>
          </cell>
          <cell r="G291">
            <v>3.61</v>
          </cell>
          <cell r="H291">
            <v>7.4999999999999997E-2</v>
          </cell>
          <cell r="I291">
            <v>2.1335099999999998</v>
          </cell>
          <cell r="J291" t="str">
            <v>cu m</v>
          </cell>
        </row>
        <row r="292">
          <cell r="D292">
            <v>2</v>
          </cell>
          <cell r="E292">
            <v>3.94</v>
          </cell>
          <cell r="F292">
            <v>7.88</v>
          </cell>
          <cell r="G292">
            <v>3.57</v>
          </cell>
          <cell r="H292">
            <v>7.4999999999999997E-2</v>
          </cell>
          <cell r="I292">
            <v>2.1098699999999999</v>
          </cell>
          <cell r="J292" t="str">
            <v>cu m</v>
          </cell>
        </row>
        <row r="293">
          <cell r="D293">
            <v>4</v>
          </cell>
          <cell r="E293">
            <v>4.5199999999999996</v>
          </cell>
          <cell r="F293">
            <v>18.079999999999998</v>
          </cell>
          <cell r="G293">
            <v>3.94</v>
          </cell>
          <cell r="H293">
            <v>7.4999999999999997E-2</v>
          </cell>
          <cell r="I293">
            <v>5.3426399999999994</v>
          </cell>
          <cell r="J293" t="str">
            <v>cu m</v>
          </cell>
        </row>
        <row r="294">
          <cell r="C294" t="str">
            <v>Passage</v>
          </cell>
          <cell r="D294">
            <v>1</v>
          </cell>
          <cell r="E294">
            <v>16.8</v>
          </cell>
          <cell r="F294">
            <v>16.8</v>
          </cell>
          <cell r="G294">
            <v>1.65</v>
          </cell>
          <cell r="H294">
            <v>7.4999999999999997E-2</v>
          </cell>
          <cell r="I294">
            <v>2.0789999999999997</v>
          </cell>
          <cell r="J294" t="str">
            <v>cu m</v>
          </cell>
        </row>
        <row r="295">
          <cell r="C295" t="str">
            <v>Verandah</v>
          </cell>
          <cell r="D295">
            <v>1</v>
          </cell>
          <cell r="E295">
            <v>5.05</v>
          </cell>
          <cell r="F295">
            <v>5.05</v>
          </cell>
          <cell r="G295">
            <v>2.1</v>
          </cell>
          <cell r="H295">
            <v>7.4999999999999997E-2</v>
          </cell>
          <cell r="I295">
            <v>0.79537499999999994</v>
          </cell>
          <cell r="J295" t="str">
            <v>cu m</v>
          </cell>
        </row>
        <row r="296">
          <cell r="D296">
            <v>1</v>
          </cell>
          <cell r="E296">
            <v>2</v>
          </cell>
          <cell r="F296">
            <v>2</v>
          </cell>
          <cell r="G296">
            <v>2</v>
          </cell>
          <cell r="H296">
            <v>7.4999999999999997E-2</v>
          </cell>
          <cell r="I296">
            <v>0.3</v>
          </cell>
          <cell r="J296" t="str">
            <v>cu m</v>
          </cell>
        </row>
        <row r="297">
          <cell r="C297" t="str">
            <v>Ramp</v>
          </cell>
          <cell r="D297">
            <v>1</v>
          </cell>
          <cell r="E297">
            <v>6.5</v>
          </cell>
          <cell r="F297">
            <v>6.5</v>
          </cell>
          <cell r="G297">
            <v>1.5</v>
          </cell>
          <cell r="H297">
            <v>7.4999999999999997E-2</v>
          </cell>
          <cell r="I297">
            <v>0.73124999999999996</v>
          </cell>
          <cell r="J297" t="str">
            <v>cu m</v>
          </cell>
        </row>
        <row r="298">
          <cell r="C298" t="str">
            <v>Roof top</v>
          </cell>
          <cell r="D298">
            <v>1</v>
          </cell>
          <cell r="E298">
            <v>52.23</v>
          </cell>
          <cell r="F298">
            <v>52.23</v>
          </cell>
          <cell r="G298">
            <v>0.6</v>
          </cell>
          <cell r="H298">
            <v>7.4999999999999997E-2</v>
          </cell>
          <cell r="I298">
            <v>2.3503499999999997</v>
          </cell>
          <cell r="J298" t="str">
            <v>cu m</v>
          </cell>
        </row>
        <row r="299">
          <cell r="D299">
            <v>1</v>
          </cell>
          <cell r="E299">
            <v>28.96</v>
          </cell>
          <cell r="F299">
            <v>28.96</v>
          </cell>
          <cell r="G299">
            <v>0.6</v>
          </cell>
          <cell r="H299">
            <v>7.4999999999999997E-2</v>
          </cell>
          <cell r="I299">
            <v>1.3031999999999999</v>
          </cell>
          <cell r="J299" t="str">
            <v>cu m</v>
          </cell>
        </row>
        <row r="300">
          <cell r="C300" t="str">
            <v>Walk way</v>
          </cell>
          <cell r="D300">
            <v>1</v>
          </cell>
          <cell r="E300">
            <v>5.25</v>
          </cell>
          <cell r="F300">
            <v>5.25</v>
          </cell>
          <cell r="G300">
            <v>1.5</v>
          </cell>
          <cell r="H300">
            <v>7.4999999999999997E-2</v>
          </cell>
          <cell r="I300">
            <v>0.59062499999999996</v>
          </cell>
          <cell r="J300" t="str">
            <v>cu m</v>
          </cell>
        </row>
        <row r="301">
          <cell r="D301">
            <v>1</v>
          </cell>
          <cell r="E301">
            <v>5.85</v>
          </cell>
          <cell r="F301">
            <v>5.85</v>
          </cell>
          <cell r="G301">
            <v>1</v>
          </cell>
          <cell r="H301">
            <v>7.4999999999999997E-2</v>
          </cell>
          <cell r="I301">
            <v>0.43874999999999997</v>
          </cell>
          <cell r="J301" t="str">
            <v>cu m</v>
          </cell>
        </row>
        <row r="302">
          <cell r="C302" t="str">
            <v>Room</v>
          </cell>
          <cell r="D302">
            <v>2</v>
          </cell>
          <cell r="E302">
            <v>16.920000000000002</v>
          </cell>
          <cell r="F302">
            <v>33.840000000000003</v>
          </cell>
          <cell r="G302">
            <v>3.05</v>
          </cell>
          <cell r="H302">
            <v>2.5000000000000001E-2</v>
          </cell>
          <cell r="I302">
            <v>2.5803000000000003</v>
          </cell>
          <cell r="J302" t="str">
            <v>cu m</v>
          </cell>
        </row>
        <row r="303">
          <cell r="B303">
            <v>4.2</v>
          </cell>
          <cell r="H303" t="str">
            <v xml:space="preserve">Total P.C.C. = </v>
          </cell>
          <cell r="I303">
            <v>20.754869999999997</v>
          </cell>
          <cell r="J303" t="str">
            <v>cu m</v>
          </cell>
        </row>
        <row r="304">
          <cell r="C304" t="str">
            <v>20 mm mosaic flooring</v>
          </cell>
        </row>
        <row r="305">
          <cell r="C305" t="str">
            <v>Ground floor room</v>
          </cell>
          <cell r="D305">
            <v>2</v>
          </cell>
          <cell r="E305">
            <v>3.94</v>
          </cell>
          <cell r="F305">
            <v>7.88</v>
          </cell>
          <cell r="G305">
            <v>3.61</v>
          </cell>
          <cell r="H305" t="str">
            <v xml:space="preserve"> -    </v>
          </cell>
          <cell r="I305">
            <v>28.4468</v>
          </cell>
          <cell r="J305" t="str">
            <v>sq m</v>
          </cell>
        </row>
        <row r="306">
          <cell r="D306">
            <v>4</v>
          </cell>
          <cell r="E306">
            <v>4.5199999999999996</v>
          </cell>
          <cell r="F306">
            <v>18.079999999999998</v>
          </cell>
          <cell r="G306">
            <v>3.94</v>
          </cell>
          <cell r="H306" t="str">
            <v xml:space="preserve"> -    </v>
          </cell>
          <cell r="I306">
            <v>71.235199999999992</v>
          </cell>
          <cell r="J306" t="str">
            <v>sq m</v>
          </cell>
        </row>
        <row r="307">
          <cell r="D307">
            <v>2</v>
          </cell>
          <cell r="E307">
            <v>3.94</v>
          </cell>
          <cell r="F307">
            <v>7.88</v>
          </cell>
          <cell r="G307">
            <v>3.57</v>
          </cell>
          <cell r="H307" t="str">
            <v xml:space="preserve"> -    </v>
          </cell>
          <cell r="I307">
            <v>28.131599999999999</v>
          </cell>
          <cell r="J307" t="str">
            <v>sq m</v>
          </cell>
        </row>
        <row r="308">
          <cell r="C308" t="str">
            <v>Ground floor passage</v>
          </cell>
          <cell r="D308">
            <v>1</v>
          </cell>
          <cell r="E308">
            <v>12.65</v>
          </cell>
          <cell r="F308">
            <v>12.65</v>
          </cell>
          <cell r="G308">
            <v>1.65</v>
          </cell>
          <cell r="H308" t="str">
            <v xml:space="preserve"> -    </v>
          </cell>
          <cell r="I308">
            <v>20.872499999999999</v>
          </cell>
          <cell r="J308" t="str">
            <v>sq m</v>
          </cell>
        </row>
        <row r="309">
          <cell r="C309" t="str">
            <v>First floor room</v>
          </cell>
          <cell r="D309">
            <v>3</v>
          </cell>
          <cell r="E309">
            <v>4.5199999999999996</v>
          </cell>
          <cell r="F309">
            <v>13.559999999999999</v>
          </cell>
          <cell r="G309">
            <v>3.94</v>
          </cell>
          <cell r="H309" t="str">
            <v xml:space="preserve"> -    </v>
          </cell>
          <cell r="I309">
            <v>53.426399999999994</v>
          </cell>
          <cell r="J309" t="str">
            <v>sq m</v>
          </cell>
        </row>
        <row r="310">
          <cell r="D310">
            <v>1</v>
          </cell>
          <cell r="E310">
            <v>3.57</v>
          </cell>
          <cell r="F310">
            <v>3.57</v>
          </cell>
          <cell r="G310">
            <v>3.94</v>
          </cell>
          <cell r="H310" t="str">
            <v xml:space="preserve"> -    </v>
          </cell>
          <cell r="I310">
            <v>14.065799999999999</v>
          </cell>
          <cell r="J310" t="str">
            <v>sq m</v>
          </cell>
        </row>
        <row r="311">
          <cell r="C311" t="str">
            <v>First floor passage</v>
          </cell>
          <cell r="D311">
            <v>1</v>
          </cell>
          <cell r="E311">
            <v>8.85</v>
          </cell>
          <cell r="F311">
            <v>8.85</v>
          </cell>
          <cell r="G311">
            <v>1.65</v>
          </cell>
          <cell r="H311" t="str">
            <v xml:space="preserve"> -    </v>
          </cell>
          <cell r="I311">
            <v>14.602499999999999</v>
          </cell>
          <cell r="J311" t="str">
            <v>sq m</v>
          </cell>
        </row>
        <row r="312">
          <cell r="C312" t="str">
            <v>Verandah</v>
          </cell>
          <cell r="D312">
            <v>1</v>
          </cell>
          <cell r="E312">
            <v>5.05</v>
          </cell>
          <cell r="F312">
            <v>5.05</v>
          </cell>
          <cell r="G312">
            <v>2.1</v>
          </cell>
          <cell r="H312" t="str">
            <v xml:space="preserve"> -    </v>
          </cell>
          <cell r="I312">
            <v>10.605</v>
          </cell>
          <cell r="J312" t="str">
            <v>sq m</v>
          </cell>
        </row>
        <row r="313">
          <cell r="D313">
            <v>1</v>
          </cell>
          <cell r="E313">
            <v>2</v>
          </cell>
          <cell r="F313">
            <v>2</v>
          </cell>
          <cell r="G313">
            <v>2</v>
          </cell>
          <cell r="H313" t="str">
            <v xml:space="preserve"> -    </v>
          </cell>
          <cell r="I313">
            <v>4</v>
          </cell>
          <cell r="J313" t="str">
            <v>sq m</v>
          </cell>
        </row>
        <row r="314">
          <cell r="C314" t="str">
            <v>First floor verandah</v>
          </cell>
          <cell r="D314">
            <v>1</v>
          </cell>
          <cell r="E314">
            <v>3.9</v>
          </cell>
          <cell r="F314">
            <v>3.9</v>
          </cell>
          <cell r="G314">
            <v>1.4</v>
          </cell>
          <cell r="H314" t="str">
            <v xml:space="preserve"> -    </v>
          </cell>
          <cell r="I314">
            <v>5.46</v>
          </cell>
          <cell r="J314" t="str">
            <v>sq m</v>
          </cell>
        </row>
        <row r="315">
          <cell r="C315" t="str">
            <v>Ramp</v>
          </cell>
          <cell r="D315">
            <v>1</v>
          </cell>
          <cell r="E315">
            <v>6.5</v>
          </cell>
          <cell r="F315">
            <v>6.5</v>
          </cell>
          <cell r="G315">
            <v>1.5</v>
          </cell>
          <cell r="H315" t="str">
            <v xml:space="preserve"> -    </v>
          </cell>
          <cell r="I315">
            <v>9.75</v>
          </cell>
          <cell r="J315" t="str">
            <v>sq m</v>
          </cell>
        </row>
        <row r="316">
          <cell r="C316" t="str">
            <v>Room skirting</v>
          </cell>
          <cell r="D316">
            <v>1</v>
          </cell>
          <cell r="E316">
            <v>199.18</v>
          </cell>
          <cell r="F316">
            <v>199.18</v>
          </cell>
          <cell r="G316" t="str">
            <v xml:space="preserve"> -    </v>
          </cell>
          <cell r="H316">
            <v>0.15</v>
          </cell>
          <cell r="I316">
            <v>29.876999999999999</v>
          </cell>
          <cell r="J316" t="str">
            <v>sq m</v>
          </cell>
        </row>
        <row r="317">
          <cell r="C317" t="str">
            <v>Stair step</v>
          </cell>
          <cell r="D317">
            <v>19</v>
          </cell>
          <cell r="E317">
            <v>1.25</v>
          </cell>
          <cell r="F317">
            <v>23.75</v>
          </cell>
          <cell r="G317" t="str">
            <v xml:space="preserve"> -    </v>
          </cell>
          <cell r="H317">
            <v>0.42</v>
          </cell>
          <cell r="I317">
            <v>9.9749999999999996</v>
          </cell>
          <cell r="J317" t="str">
            <v>0.25+0.17</v>
          </cell>
        </row>
        <row r="318">
          <cell r="B318">
            <v>8.1</v>
          </cell>
          <cell r="H318" t="str">
            <v xml:space="preserve">Total = </v>
          </cell>
          <cell r="I318">
            <v>300.44779999999997</v>
          </cell>
          <cell r="J318" t="str">
            <v>sq m</v>
          </cell>
        </row>
        <row r="319">
          <cell r="C319" t="str">
            <v>38 mm thick pcc punning 1:2:4</v>
          </cell>
        </row>
        <row r="320">
          <cell r="C320" t="str">
            <v>Terrace</v>
          </cell>
          <cell r="D320">
            <v>1</v>
          </cell>
          <cell r="E320">
            <v>18.940000000000001</v>
          </cell>
          <cell r="F320">
            <v>18.940000000000001</v>
          </cell>
          <cell r="G320">
            <v>6.61</v>
          </cell>
          <cell r="H320" t="str">
            <v xml:space="preserve"> -    </v>
          </cell>
          <cell r="I320">
            <v>125.19340000000001</v>
          </cell>
          <cell r="J320" t="str">
            <v>sq m</v>
          </cell>
        </row>
        <row r="321">
          <cell r="D321">
            <v>1</v>
          </cell>
          <cell r="E321">
            <v>5.26</v>
          </cell>
          <cell r="F321">
            <v>5.26</v>
          </cell>
          <cell r="G321">
            <v>4.8</v>
          </cell>
          <cell r="H321" t="str">
            <v xml:space="preserve"> -    </v>
          </cell>
          <cell r="I321">
            <v>25.247999999999998</v>
          </cell>
          <cell r="J321" t="str">
            <v>sq m</v>
          </cell>
        </row>
        <row r="322">
          <cell r="B322">
            <v>8.6</v>
          </cell>
          <cell r="H322" t="str">
            <v xml:space="preserve">Total = </v>
          </cell>
          <cell r="I322">
            <v>150.44140000000002</v>
          </cell>
          <cell r="J322" t="str">
            <v>sq m</v>
          </cell>
        </row>
        <row r="323">
          <cell r="C323" t="str">
            <v>Chimeny bhatta brick on edge in 1:6 c/s mortar with 1:2 c/s pointing</v>
          </cell>
        </row>
        <row r="324">
          <cell r="C324" t="str">
            <v>Walk way passage</v>
          </cell>
          <cell r="D324">
            <v>1</v>
          </cell>
          <cell r="E324">
            <v>5.25</v>
          </cell>
          <cell r="F324">
            <v>5.25</v>
          </cell>
          <cell r="G324">
            <v>1.5</v>
          </cell>
          <cell r="H324" t="str">
            <v xml:space="preserve"> -    </v>
          </cell>
          <cell r="I324">
            <v>7.875</v>
          </cell>
          <cell r="J324" t="str">
            <v>sq m</v>
          </cell>
        </row>
        <row r="325">
          <cell r="D325">
            <v>1</v>
          </cell>
          <cell r="E325">
            <v>3.75</v>
          </cell>
          <cell r="F325">
            <v>3.75</v>
          </cell>
          <cell r="G325">
            <v>1</v>
          </cell>
          <cell r="H325" t="str">
            <v xml:space="preserve"> -    </v>
          </cell>
          <cell r="I325">
            <v>3.75</v>
          </cell>
          <cell r="J325" t="str">
            <v>sq m</v>
          </cell>
        </row>
        <row r="326">
          <cell r="D326">
            <v>1</v>
          </cell>
          <cell r="E326">
            <v>2.1</v>
          </cell>
          <cell r="F326">
            <v>2.1</v>
          </cell>
          <cell r="G326">
            <v>1</v>
          </cell>
          <cell r="H326" t="str">
            <v xml:space="preserve"> -    </v>
          </cell>
          <cell r="I326">
            <v>2.1</v>
          </cell>
          <cell r="J326" t="str">
            <v>sq m</v>
          </cell>
        </row>
        <row r="327">
          <cell r="B327">
            <v>3.4</v>
          </cell>
          <cell r="H327" t="str">
            <v>Total=</v>
          </cell>
          <cell r="I327">
            <v>13.725</v>
          </cell>
          <cell r="J327" t="str">
            <v>sq m</v>
          </cell>
        </row>
        <row r="329">
          <cell r="C329" t="str">
            <v>20 mm cement plaster 1:4</v>
          </cell>
        </row>
        <row r="330">
          <cell r="C330" t="str">
            <v>Room</v>
          </cell>
          <cell r="D330">
            <v>2</v>
          </cell>
          <cell r="E330">
            <v>15.1</v>
          </cell>
          <cell r="F330">
            <v>30.2</v>
          </cell>
          <cell r="G330" t="str">
            <v xml:space="preserve"> -    </v>
          </cell>
          <cell r="H330">
            <v>3.05</v>
          </cell>
          <cell r="I330">
            <v>92.11</v>
          </cell>
          <cell r="J330" t="str">
            <v>sq m</v>
          </cell>
        </row>
        <row r="331">
          <cell r="D331">
            <v>4</v>
          </cell>
          <cell r="E331">
            <v>16.920000000000002</v>
          </cell>
          <cell r="F331">
            <v>67.680000000000007</v>
          </cell>
          <cell r="G331" t="str">
            <v xml:space="preserve"> -    </v>
          </cell>
          <cell r="H331">
            <v>3.05</v>
          </cell>
          <cell r="I331">
            <v>206.42400000000001</v>
          </cell>
          <cell r="J331" t="str">
            <v>sq m</v>
          </cell>
        </row>
        <row r="332">
          <cell r="D332">
            <v>2</v>
          </cell>
          <cell r="E332">
            <v>15.02</v>
          </cell>
          <cell r="F332">
            <v>30.04</v>
          </cell>
          <cell r="G332" t="str">
            <v xml:space="preserve"> -    </v>
          </cell>
          <cell r="H332">
            <v>3.05</v>
          </cell>
          <cell r="I332">
            <v>91.621999999999986</v>
          </cell>
          <cell r="J332" t="str">
            <v>sq m</v>
          </cell>
        </row>
        <row r="333">
          <cell r="C333" t="str">
            <v>Passage</v>
          </cell>
          <cell r="D333">
            <v>1</v>
          </cell>
          <cell r="E333">
            <v>36.9</v>
          </cell>
          <cell r="F333">
            <v>36.9</v>
          </cell>
          <cell r="G333" t="str">
            <v xml:space="preserve"> -    </v>
          </cell>
          <cell r="H333">
            <v>3.05</v>
          </cell>
          <cell r="I333">
            <v>112.54499999999999</v>
          </cell>
          <cell r="J333" t="str">
            <v>sq m</v>
          </cell>
        </row>
        <row r="334">
          <cell r="C334" t="str">
            <v>Roof slab</v>
          </cell>
          <cell r="D334">
            <v>1</v>
          </cell>
          <cell r="E334">
            <v>18.940000000000001</v>
          </cell>
          <cell r="F334">
            <v>18.940000000000001</v>
          </cell>
          <cell r="G334">
            <v>6.61</v>
          </cell>
          <cell r="H334" t="str">
            <v xml:space="preserve"> -    </v>
          </cell>
          <cell r="I334">
            <v>125.19340000000001</v>
          </cell>
          <cell r="J334" t="str">
            <v>sq m</v>
          </cell>
        </row>
        <row r="335">
          <cell r="D335">
            <v>1</v>
          </cell>
          <cell r="E335">
            <v>5.26</v>
          </cell>
          <cell r="F335">
            <v>5.26</v>
          </cell>
          <cell r="G335">
            <v>4.8</v>
          </cell>
          <cell r="H335" t="str">
            <v xml:space="preserve"> -    </v>
          </cell>
          <cell r="I335">
            <v>25.247999999999998</v>
          </cell>
          <cell r="J335" t="str">
            <v>sq m</v>
          </cell>
        </row>
        <row r="336">
          <cell r="C336" t="str">
            <v>First floor</v>
          </cell>
          <cell r="D336">
            <v>3</v>
          </cell>
          <cell r="E336">
            <v>16.920000000000002</v>
          </cell>
          <cell r="F336">
            <v>50.760000000000005</v>
          </cell>
          <cell r="G336" t="str">
            <v xml:space="preserve"> -    </v>
          </cell>
          <cell r="H336">
            <v>3.05</v>
          </cell>
          <cell r="I336">
            <v>154.81800000000001</v>
          </cell>
          <cell r="J336" t="str">
            <v>sq m</v>
          </cell>
        </row>
        <row r="337">
          <cell r="C337" t="str">
            <v>First floor</v>
          </cell>
          <cell r="D337">
            <v>1</v>
          </cell>
          <cell r="E337">
            <v>14.73</v>
          </cell>
          <cell r="F337">
            <v>14.73</v>
          </cell>
          <cell r="G337">
            <v>5.53</v>
          </cell>
          <cell r="H337" t="str">
            <v xml:space="preserve"> -    </v>
          </cell>
          <cell r="I337">
            <v>81.456900000000005</v>
          </cell>
          <cell r="J337" t="str">
            <v>sq m</v>
          </cell>
        </row>
        <row r="338">
          <cell r="C338" t="str">
            <v>Extra first floor room</v>
          </cell>
          <cell r="D338">
            <v>1</v>
          </cell>
          <cell r="E338">
            <v>15.16</v>
          </cell>
          <cell r="F338">
            <v>15.16</v>
          </cell>
          <cell r="G338" t="str">
            <v xml:space="preserve"> -    </v>
          </cell>
          <cell r="H338">
            <v>3.05</v>
          </cell>
          <cell r="I338">
            <v>46.238</v>
          </cell>
          <cell r="J338" t="str">
            <v>sq m</v>
          </cell>
        </row>
        <row r="339">
          <cell r="C339" t="str">
            <v>Extra first floor passage</v>
          </cell>
          <cell r="D339">
            <v>1</v>
          </cell>
          <cell r="E339">
            <v>16.510000000000002</v>
          </cell>
          <cell r="F339">
            <v>16.510000000000002</v>
          </cell>
          <cell r="G339" t="str">
            <v xml:space="preserve"> -    </v>
          </cell>
          <cell r="H339">
            <v>3.05</v>
          </cell>
          <cell r="I339">
            <v>50.355499999999999</v>
          </cell>
          <cell r="J339" t="str">
            <v>sq m</v>
          </cell>
        </row>
        <row r="340">
          <cell r="C340" t="str">
            <v>Slab projection</v>
          </cell>
          <cell r="D340">
            <v>1</v>
          </cell>
          <cell r="E340">
            <v>6.18</v>
          </cell>
          <cell r="F340">
            <v>6.18</v>
          </cell>
          <cell r="G340">
            <v>2.1</v>
          </cell>
          <cell r="H340" t="str">
            <v xml:space="preserve"> -    </v>
          </cell>
          <cell r="I340">
            <v>12.978</v>
          </cell>
          <cell r="J340" t="str">
            <v>sq m</v>
          </cell>
        </row>
        <row r="341">
          <cell r="D341">
            <v>1</v>
          </cell>
          <cell r="E341">
            <v>3.95</v>
          </cell>
          <cell r="F341">
            <v>3.95</v>
          </cell>
          <cell r="G341">
            <v>0.93</v>
          </cell>
          <cell r="H341" t="str">
            <v xml:space="preserve"> -    </v>
          </cell>
          <cell r="I341">
            <v>3.6735000000000002</v>
          </cell>
          <cell r="J341" t="str">
            <v>sq m</v>
          </cell>
        </row>
        <row r="342">
          <cell r="D342">
            <v>1</v>
          </cell>
          <cell r="E342">
            <v>3.95</v>
          </cell>
          <cell r="F342">
            <v>3.95</v>
          </cell>
          <cell r="G342">
            <v>2</v>
          </cell>
          <cell r="H342" t="str">
            <v xml:space="preserve"> -    </v>
          </cell>
          <cell r="I342">
            <v>7.9</v>
          </cell>
          <cell r="J342" t="str">
            <v>sq m</v>
          </cell>
        </row>
        <row r="343">
          <cell r="B343">
            <v>7.1</v>
          </cell>
          <cell r="H343" t="str">
            <v xml:space="preserve">Total = </v>
          </cell>
          <cell r="I343">
            <v>1010.5622999999998</v>
          </cell>
          <cell r="J343" t="str">
            <v>sq m</v>
          </cell>
        </row>
        <row r="345">
          <cell r="C345" t="str">
            <v>12.5 mm cement plaster 1:4</v>
          </cell>
        </row>
        <row r="346">
          <cell r="C346" t="str">
            <v>Outside building</v>
          </cell>
        </row>
        <row r="347">
          <cell r="C347" t="str">
            <v>Ground floor</v>
          </cell>
          <cell r="D347">
            <v>2</v>
          </cell>
          <cell r="E347">
            <v>17.66</v>
          </cell>
          <cell r="F347">
            <v>35.32</v>
          </cell>
          <cell r="G347" t="str">
            <v xml:space="preserve"> -    </v>
          </cell>
          <cell r="H347">
            <v>3.65</v>
          </cell>
          <cell r="I347">
            <v>128.91800000000001</v>
          </cell>
          <cell r="J347" t="str">
            <v>sq m</v>
          </cell>
        </row>
        <row r="348">
          <cell r="D348">
            <v>2</v>
          </cell>
          <cell r="E348">
            <v>10.45</v>
          </cell>
          <cell r="F348">
            <v>20.9</v>
          </cell>
          <cell r="G348" t="str">
            <v xml:space="preserve"> -    </v>
          </cell>
          <cell r="H348">
            <v>3.65</v>
          </cell>
          <cell r="I348">
            <v>76.284999999999997</v>
          </cell>
          <cell r="J348" t="str">
            <v>sq m</v>
          </cell>
        </row>
        <row r="349">
          <cell r="C349" t="str">
            <v>First floor</v>
          </cell>
          <cell r="D349">
            <v>2</v>
          </cell>
          <cell r="E349">
            <v>13.6</v>
          </cell>
          <cell r="F349">
            <v>27.2</v>
          </cell>
          <cell r="G349" t="str">
            <v xml:space="preserve"> -    </v>
          </cell>
          <cell r="H349">
            <v>3.05</v>
          </cell>
          <cell r="I349">
            <v>82.96</v>
          </cell>
          <cell r="J349" t="str">
            <v>sq m</v>
          </cell>
        </row>
        <row r="350">
          <cell r="D350">
            <v>2</v>
          </cell>
          <cell r="E350">
            <v>4.4000000000000004</v>
          </cell>
          <cell r="F350">
            <v>8.8000000000000007</v>
          </cell>
          <cell r="G350" t="str">
            <v xml:space="preserve"> -    </v>
          </cell>
          <cell r="H350">
            <v>3.05</v>
          </cell>
          <cell r="I350">
            <v>26.84</v>
          </cell>
          <cell r="J350" t="str">
            <v>sq m</v>
          </cell>
        </row>
        <row r="351">
          <cell r="C351" t="str">
            <v>Extra</v>
          </cell>
          <cell r="D351">
            <v>2</v>
          </cell>
          <cell r="E351">
            <v>6.05</v>
          </cell>
          <cell r="F351">
            <v>12.1</v>
          </cell>
          <cell r="G351" t="str">
            <v xml:space="preserve"> -    </v>
          </cell>
          <cell r="H351">
            <v>3.05</v>
          </cell>
          <cell r="I351">
            <v>36.904999999999994</v>
          </cell>
          <cell r="J351" t="str">
            <v>sq m</v>
          </cell>
        </row>
        <row r="352">
          <cell r="C352" t="str">
            <v>Parapet wall</v>
          </cell>
          <cell r="D352">
            <v>2</v>
          </cell>
          <cell r="E352">
            <v>37.840000000000003</v>
          </cell>
          <cell r="F352">
            <v>75.680000000000007</v>
          </cell>
          <cell r="G352" t="str">
            <v xml:space="preserve"> -    </v>
          </cell>
          <cell r="H352">
            <v>0.9</v>
          </cell>
          <cell r="I352">
            <v>68.112000000000009</v>
          </cell>
          <cell r="J352" t="str">
            <v>sq m</v>
          </cell>
        </row>
        <row r="353">
          <cell r="D353">
            <v>2</v>
          </cell>
          <cell r="E353">
            <v>49.57</v>
          </cell>
          <cell r="F353">
            <v>99.14</v>
          </cell>
          <cell r="G353" t="str">
            <v xml:space="preserve"> -    </v>
          </cell>
          <cell r="H353">
            <v>0.9</v>
          </cell>
          <cell r="I353">
            <v>89.225999999999999</v>
          </cell>
          <cell r="J353" t="str">
            <v>sq m</v>
          </cell>
        </row>
        <row r="354">
          <cell r="D354">
            <v>1</v>
          </cell>
          <cell r="E354">
            <v>155.4</v>
          </cell>
          <cell r="F354">
            <v>155.4</v>
          </cell>
          <cell r="G354">
            <v>0.23</v>
          </cell>
          <cell r="H354" t="str">
            <v xml:space="preserve"> -    </v>
          </cell>
          <cell r="I354">
            <v>35.742000000000004</v>
          </cell>
          <cell r="J354" t="str">
            <v>sq m</v>
          </cell>
        </row>
        <row r="355">
          <cell r="H355" t="str">
            <v xml:space="preserve">Total = </v>
          </cell>
          <cell r="I355">
            <v>544.98799999999994</v>
          </cell>
          <cell r="J355" t="str">
            <v>sq m</v>
          </cell>
        </row>
        <row r="356">
          <cell r="C356" t="str">
            <v>Deduction</v>
          </cell>
        </row>
        <row r="357">
          <cell r="C357" t="str">
            <v>Door DW / D1</v>
          </cell>
          <cell r="D357">
            <v>4</v>
          </cell>
          <cell r="E357">
            <v>1.65</v>
          </cell>
          <cell r="F357">
            <v>6.6</v>
          </cell>
          <cell r="G357" t="str">
            <v xml:space="preserve"> -    </v>
          </cell>
          <cell r="H357">
            <v>2.25</v>
          </cell>
          <cell r="I357">
            <v>-14.85</v>
          </cell>
          <cell r="J357" t="str">
            <v>sq m</v>
          </cell>
        </row>
        <row r="358">
          <cell r="C358" t="str">
            <v>D2</v>
          </cell>
          <cell r="D358">
            <v>11</v>
          </cell>
          <cell r="E358">
            <v>1</v>
          </cell>
          <cell r="F358">
            <v>11</v>
          </cell>
          <cell r="G358" t="str">
            <v xml:space="preserve"> -    </v>
          </cell>
          <cell r="H358">
            <v>2.25</v>
          </cell>
          <cell r="I358">
            <v>-24.75</v>
          </cell>
          <cell r="J358" t="str">
            <v>sq m</v>
          </cell>
        </row>
        <row r="359">
          <cell r="C359" t="str">
            <v>Window W</v>
          </cell>
          <cell r="D359">
            <v>40</v>
          </cell>
          <cell r="E359">
            <v>0.95</v>
          </cell>
          <cell r="F359">
            <v>38</v>
          </cell>
          <cell r="G359" t="str">
            <v xml:space="preserve"> -    </v>
          </cell>
          <cell r="H359">
            <v>1.35</v>
          </cell>
          <cell r="I359">
            <v>-51.300000000000004</v>
          </cell>
          <cell r="J359" t="str">
            <v>sq m</v>
          </cell>
        </row>
        <row r="360">
          <cell r="C360" t="str">
            <v>V</v>
          </cell>
          <cell r="D360">
            <v>1</v>
          </cell>
          <cell r="E360">
            <v>0.95</v>
          </cell>
          <cell r="F360">
            <v>0.95</v>
          </cell>
          <cell r="G360" t="str">
            <v xml:space="preserve"> -    </v>
          </cell>
          <cell r="H360">
            <v>0.45</v>
          </cell>
          <cell r="I360">
            <v>-0.42749999999999999</v>
          </cell>
          <cell r="J360" t="str">
            <v>sq m</v>
          </cell>
        </row>
        <row r="361">
          <cell r="H361" t="str">
            <v xml:space="preserve">Total = </v>
          </cell>
          <cell r="I361">
            <v>-91.327500000000001</v>
          </cell>
          <cell r="J361" t="str">
            <v>sq m</v>
          </cell>
        </row>
        <row r="362">
          <cell r="C362" t="str">
            <v>Compound wall</v>
          </cell>
          <cell r="I362">
            <v>298.70999999999998</v>
          </cell>
        </row>
        <row r="363">
          <cell r="B363">
            <v>7.3</v>
          </cell>
          <cell r="H363" t="str">
            <v xml:space="preserve">Total = </v>
          </cell>
          <cell r="I363">
            <v>752.37049999999999</v>
          </cell>
          <cell r="J363" t="str">
            <v>sq m</v>
          </cell>
        </row>
        <row r="365">
          <cell r="C365" t="str">
            <v>12.5 mm cement plaster 1:3</v>
          </cell>
        </row>
        <row r="366">
          <cell r="C366" t="str">
            <v>Ceiling</v>
          </cell>
        </row>
        <row r="367">
          <cell r="C367" t="str">
            <v>Ground floor slab</v>
          </cell>
          <cell r="D367">
            <v>1</v>
          </cell>
          <cell r="E367">
            <v>18.53</v>
          </cell>
          <cell r="F367">
            <v>18.53</v>
          </cell>
          <cell r="G367">
            <v>13.64</v>
          </cell>
          <cell r="H367" t="str">
            <v xml:space="preserve"> -    </v>
          </cell>
          <cell r="I367">
            <v>252.74920000000003</v>
          </cell>
          <cell r="J367" t="str">
            <v>sq m</v>
          </cell>
        </row>
        <row r="368">
          <cell r="C368" t="str">
            <v>First floor slab</v>
          </cell>
          <cell r="D368">
            <v>1</v>
          </cell>
          <cell r="E368">
            <v>14.73</v>
          </cell>
          <cell r="F368">
            <v>14.73</v>
          </cell>
          <cell r="G368">
            <v>5.53</v>
          </cell>
          <cell r="H368" t="str">
            <v xml:space="preserve"> -    </v>
          </cell>
          <cell r="I368">
            <v>81.456900000000005</v>
          </cell>
          <cell r="J368" t="str">
            <v>sq m</v>
          </cell>
        </row>
        <row r="369">
          <cell r="C369" t="str">
            <v>Extra slab</v>
          </cell>
          <cell r="D369">
            <v>1</v>
          </cell>
          <cell r="E369">
            <v>9.98</v>
          </cell>
          <cell r="F369">
            <v>9.98</v>
          </cell>
          <cell r="G369">
            <v>6.05</v>
          </cell>
          <cell r="H369" t="str">
            <v xml:space="preserve"> -    </v>
          </cell>
          <cell r="I369">
            <v>60.378999999999998</v>
          </cell>
          <cell r="J369" t="str">
            <v>sq m</v>
          </cell>
        </row>
        <row r="370">
          <cell r="C370" t="str">
            <v>Verandah</v>
          </cell>
          <cell r="D370">
            <v>1</v>
          </cell>
          <cell r="E370">
            <v>6.11</v>
          </cell>
          <cell r="F370">
            <v>6.11</v>
          </cell>
          <cell r="G370">
            <v>2.1</v>
          </cell>
          <cell r="H370" t="str">
            <v xml:space="preserve"> -    </v>
          </cell>
          <cell r="I370">
            <v>12.831000000000001</v>
          </cell>
          <cell r="J370" t="str">
            <v>sq m</v>
          </cell>
        </row>
        <row r="371">
          <cell r="D371">
            <v>1</v>
          </cell>
          <cell r="E371">
            <v>3.95</v>
          </cell>
          <cell r="F371">
            <v>3.95</v>
          </cell>
          <cell r="G371">
            <v>2</v>
          </cell>
          <cell r="H371" t="str">
            <v xml:space="preserve"> -    </v>
          </cell>
          <cell r="I371">
            <v>7.9</v>
          </cell>
          <cell r="J371" t="str">
            <v>sq m</v>
          </cell>
        </row>
        <row r="372">
          <cell r="D372">
            <v>1</v>
          </cell>
          <cell r="E372">
            <v>2</v>
          </cell>
          <cell r="F372">
            <v>2</v>
          </cell>
          <cell r="G372">
            <v>2</v>
          </cell>
          <cell r="H372" t="str">
            <v xml:space="preserve"> -    </v>
          </cell>
          <cell r="I372">
            <v>4</v>
          </cell>
          <cell r="J372" t="str">
            <v>sq m</v>
          </cell>
        </row>
        <row r="373">
          <cell r="B373">
            <v>7.2</v>
          </cell>
          <cell r="H373" t="str">
            <v xml:space="preserve">Total ceiling plaster = </v>
          </cell>
          <cell r="I373">
            <v>419.31610000000006</v>
          </cell>
          <cell r="J373" t="str">
            <v>sq m</v>
          </cell>
        </row>
        <row r="375">
          <cell r="C375" t="str">
            <v>Two coat apex paint</v>
          </cell>
        </row>
        <row r="376">
          <cell r="C376" t="str">
            <v>Outside building</v>
          </cell>
        </row>
        <row r="377">
          <cell r="C377" t="str">
            <v>Ground floor</v>
          </cell>
          <cell r="D377">
            <v>2</v>
          </cell>
          <cell r="E377">
            <v>17.66</v>
          </cell>
          <cell r="F377">
            <v>35.32</v>
          </cell>
          <cell r="G377" t="str">
            <v xml:space="preserve"> -    </v>
          </cell>
          <cell r="H377">
            <v>3.65</v>
          </cell>
          <cell r="I377">
            <v>128.91800000000001</v>
          </cell>
          <cell r="J377" t="str">
            <v>sq m</v>
          </cell>
        </row>
        <row r="378">
          <cell r="D378">
            <v>2</v>
          </cell>
          <cell r="E378">
            <v>10.45</v>
          </cell>
          <cell r="F378">
            <v>20.9</v>
          </cell>
          <cell r="G378" t="str">
            <v xml:space="preserve"> -    </v>
          </cell>
          <cell r="H378">
            <v>3.65</v>
          </cell>
          <cell r="I378">
            <v>76.284999999999997</v>
          </cell>
          <cell r="J378" t="str">
            <v>sq m</v>
          </cell>
        </row>
        <row r="379">
          <cell r="C379" t="str">
            <v>First floor</v>
          </cell>
          <cell r="D379">
            <v>2</v>
          </cell>
          <cell r="E379">
            <v>13.6</v>
          </cell>
          <cell r="F379">
            <v>27.2</v>
          </cell>
          <cell r="G379" t="str">
            <v xml:space="preserve"> -    </v>
          </cell>
          <cell r="H379">
            <v>3.05</v>
          </cell>
          <cell r="I379">
            <v>82.96</v>
          </cell>
          <cell r="J379" t="str">
            <v>sq m</v>
          </cell>
        </row>
        <row r="380">
          <cell r="D380">
            <v>2</v>
          </cell>
          <cell r="E380">
            <v>4.4000000000000004</v>
          </cell>
          <cell r="F380">
            <v>8.8000000000000007</v>
          </cell>
          <cell r="G380" t="str">
            <v xml:space="preserve"> -    </v>
          </cell>
          <cell r="H380">
            <v>3.05</v>
          </cell>
          <cell r="I380">
            <v>26.84</v>
          </cell>
          <cell r="J380" t="str">
            <v>sq m</v>
          </cell>
        </row>
        <row r="381">
          <cell r="C381" t="str">
            <v>Extra</v>
          </cell>
          <cell r="D381">
            <v>2</v>
          </cell>
          <cell r="E381">
            <v>6.05</v>
          </cell>
          <cell r="F381">
            <v>12.1</v>
          </cell>
          <cell r="G381" t="str">
            <v xml:space="preserve"> -    </v>
          </cell>
          <cell r="H381">
            <v>3.05</v>
          </cell>
          <cell r="I381">
            <v>36.904999999999994</v>
          </cell>
          <cell r="J381" t="str">
            <v>sq m</v>
          </cell>
        </row>
        <row r="382">
          <cell r="C382" t="str">
            <v>Parapet wall</v>
          </cell>
          <cell r="D382">
            <v>2</v>
          </cell>
          <cell r="E382">
            <v>37.840000000000003</v>
          </cell>
          <cell r="F382">
            <v>75.680000000000007</v>
          </cell>
          <cell r="G382" t="str">
            <v xml:space="preserve"> -    </v>
          </cell>
          <cell r="H382">
            <v>0.9</v>
          </cell>
          <cell r="I382">
            <v>68.112000000000009</v>
          </cell>
          <cell r="J382" t="str">
            <v>sq m</v>
          </cell>
        </row>
        <row r="383">
          <cell r="D383">
            <v>2</v>
          </cell>
          <cell r="E383">
            <v>49.57</v>
          </cell>
          <cell r="F383">
            <v>99.14</v>
          </cell>
          <cell r="G383" t="str">
            <v xml:space="preserve"> -    </v>
          </cell>
          <cell r="H383">
            <v>0.9</v>
          </cell>
          <cell r="I383">
            <v>89.225999999999999</v>
          </cell>
          <cell r="J383" t="str">
            <v>sq m</v>
          </cell>
        </row>
        <row r="384">
          <cell r="D384">
            <v>1</v>
          </cell>
          <cell r="E384">
            <v>155.4</v>
          </cell>
          <cell r="F384">
            <v>155.4</v>
          </cell>
          <cell r="G384">
            <v>0.23</v>
          </cell>
          <cell r="H384" t="str">
            <v xml:space="preserve"> -    </v>
          </cell>
          <cell r="I384">
            <v>35.742000000000004</v>
          </cell>
          <cell r="J384" t="str">
            <v>sq m</v>
          </cell>
        </row>
        <row r="385">
          <cell r="H385" t="str">
            <v xml:space="preserve">Total = </v>
          </cell>
          <cell r="I385">
            <v>544.98799999999994</v>
          </cell>
          <cell r="J385" t="str">
            <v>sq m</v>
          </cell>
        </row>
        <row r="386">
          <cell r="C386" t="str">
            <v>Deduction</v>
          </cell>
        </row>
        <row r="387">
          <cell r="C387" t="str">
            <v>Door DW / D1</v>
          </cell>
          <cell r="D387">
            <v>4</v>
          </cell>
          <cell r="E387">
            <v>1.65</v>
          </cell>
          <cell r="F387">
            <v>6.6</v>
          </cell>
          <cell r="G387" t="str">
            <v xml:space="preserve"> -    </v>
          </cell>
          <cell r="H387">
            <v>2.25</v>
          </cell>
          <cell r="I387">
            <v>-14.85</v>
          </cell>
          <cell r="J387" t="str">
            <v>sq m</v>
          </cell>
        </row>
        <row r="388">
          <cell r="C388" t="str">
            <v>D2</v>
          </cell>
          <cell r="D388">
            <v>11</v>
          </cell>
          <cell r="E388">
            <v>1</v>
          </cell>
          <cell r="F388">
            <v>11</v>
          </cell>
          <cell r="G388" t="str">
            <v xml:space="preserve"> -    </v>
          </cell>
          <cell r="H388">
            <v>2.25</v>
          </cell>
          <cell r="I388">
            <v>-24.75</v>
          </cell>
          <cell r="J388" t="str">
            <v>sq m</v>
          </cell>
        </row>
        <row r="389">
          <cell r="C389" t="str">
            <v>Window W</v>
          </cell>
          <cell r="D389">
            <v>40</v>
          </cell>
          <cell r="E389">
            <v>0.95</v>
          </cell>
          <cell r="F389">
            <v>38</v>
          </cell>
          <cell r="G389" t="str">
            <v xml:space="preserve"> -    </v>
          </cell>
          <cell r="H389">
            <v>1.35</v>
          </cell>
          <cell r="I389">
            <v>-51.300000000000004</v>
          </cell>
          <cell r="J389" t="str">
            <v>sq m</v>
          </cell>
        </row>
        <row r="390">
          <cell r="C390" t="str">
            <v>V</v>
          </cell>
          <cell r="D390">
            <v>1</v>
          </cell>
          <cell r="E390">
            <v>0.95</v>
          </cell>
          <cell r="F390">
            <v>0.95</v>
          </cell>
          <cell r="G390" t="str">
            <v xml:space="preserve"> -    </v>
          </cell>
          <cell r="H390">
            <v>0.45</v>
          </cell>
          <cell r="I390">
            <v>-0.42749999999999999</v>
          </cell>
          <cell r="J390" t="str">
            <v>sq m</v>
          </cell>
        </row>
        <row r="391">
          <cell r="H391" t="str">
            <v xml:space="preserve">Total = </v>
          </cell>
          <cell r="I391">
            <v>-91.327500000000001</v>
          </cell>
          <cell r="J391" t="str">
            <v>sq m</v>
          </cell>
        </row>
        <row r="392">
          <cell r="B392">
            <v>9.3000000000000007</v>
          </cell>
          <cell r="H392" t="str">
            <v xml:space="preserve">Total apex paint = </v>
          </cell>
          <cell r="I392">
            <v>453.66049999999996</v>
          </cell>
          <cell r="J392" t="str">
            <v>sq m</v>
          </cell>
        </row>
        <row r="394">
          <cell r="C394" t="str">
            <v>Two coat distemper paint</v>
          </cell>
        </row>
        <row r="395">
          <cell r="C395" t="str">
            <v>Inside building</v>
          </cell>
        </row>
        <row r="396">
          <cell r="C396" t="str">
            <v>Room</v>
          </cell>
          <cell r="D396">
            <v>2</v>
          </cell>
          <cell r="E396">
            <v>15.1</v>
          </cell>
          <cell r="F396">
            <v>30.2</v>
          </cell>
          <cell r="G396" t="str">
            <v xml:space="preserve"> -    </v>
          </cell>
          <cell r="H396">
            <v>3.05</v>
          </cell>
          <cell r="I396">
            <v>92.11</v>
          </cell>
          <cell r="J396" t="str">
            <v>sq m</v>
          </cell>
        </row>
        <row r="397">
          <cell r="D397">
            <v>4</v>
          </cell>
          <cell r="E397">
            <v>16.920000000000002</v>
          </cell>
          <cell r="F397">
            <v>67.680000000000007</v>
          </cell>
          <cell r="G397" t="str">
            <v xml:space="preserve"> -    </v>
          </cell>
          <cell r="H397">
            <v>3.05</v>
          </cell>
          <cell r="I397">
            <v>206.42400000000001</v>
          </cell>
          <cell r="J397" t="str">
            <v>sq m</v>
          </cell>
        </row>
        <row r="398">
          <cell r="D398">
            <v>2</v>
          </cell>
          <cell r="E398">
            <v>15.02</v>
          </cell>
          <cell r="F398">
            <v>30.04</v>
          </cell>
          <cell r="G398" t="str">
            <v xml:space="preserve"> -    </v>
          </cell>
          <cell r="H398">
            <v>3.05</v>
          </cell>
          <cell r="I398">
            <v>91.621999999999986</v>
          </cell>
          <cell r="J398" t="str">
            <v>sq m</v>
          </cell>
        </row>
        <row r="399">
          <cell r="C399" t="str">
            <v>Passage</v>
          </cell>
          <cell r="D399">
            <v>1</v>
          </cell>
          <cell r="E399">
            <v>36.9</v>
          </cell>
          <cell r="F399">
            <v>36.9</v>
          </cell>
          <cell r="G399" t="str">
            <v xml:space="preserve"> -    </v>
          </cell>
          <cell r="H399">
            <v>3.05</v>
          </cell>
          <cell r="I399">
            <v>112.54499999999999</v>
          </cell>
          <cell r="J399" t="str">
            <v>sq m</v>
          </cell>
        </row>
        <row r="400">
          <cell r="C400" t="str">
            <v>Roof slab</v>
          </cell>
          <cell r="D400">
            <v>1</v>
          </cell>
          <cell r="E400">
            <v>18.940000000000001</v>
          </cell>
          <cell r="F400">
            <v>18.940000000000001</v>
          </cell>
          <cell r="G400">
            <v>6.61</v>
          </cell>
          <cell r="H400" t="str">
            <v xml:space="preserve"> -    </v>
          </cell>
          <cell r="I400">
            <v>125.19340000000001</v>
          </cell>
          <cell r="J400" t="str">
            <v>sq m</v>
          </cell>
        </row>
        <row r="401">
          <cell r="D401">
            <v>1</v>
          </cell>
          <cell r="E401">
            <v>5.26</v>
          </cell>
          <cell r="F401">
            <v>5.26</v>
          </cell>
          <cell r="G401">
            <v>4.8</v>
          </cell>
          <cell r="H401" t="str">
            <v xml:space="preserve"> -    </v>
          </cell>
          <cell r="I401">
            <v>25.247999999999998</v>
          </cell>
          <cell r="J401" t="str">
            <v>sq m</v>
          </cell>
        </row>
        <row r="402">
          <cell r="C402" t="str">
            <v>First floor</v>
          </cell>
          <cell r="D402">
            <v>3</v>
          </cell>
          <cell r="E402">
            <v>16.920000000000002</v>
          </cell>
          <cell r="F402">
            <v>50.760000000000005</v>
          </cell>
          <cell r="G402" t="str">
            <v xml:space="preserve"> -    </v>
          </cell>
          <cell r="H402">
            <v>3.05</v>
          </cell>
          <cell r="I402">
            <v>154.81800000000001</v>
          </cell>
          <cell r="J402" t="str">
            <v>sq m</v>
          </cell>
        </row>
        <row r="403">
          <cell r="C403" t="str">
            <v>First floor</v>
          </cell>
          <cell r="D403">
            <v>1</v>
          </cell>
          <cell r="E403">
            <v>14.73</v>
          </cell>
          <cell r="F403">
            <v>14.73</v>
          </cell>
          <cell r="G403">
            <v>5.53</v>
          </cell>
          <cell r="H403" t="str">
            <v xml:space="preserve"> -    </v>
          </cell>
          <cell r="I403">
            <v>81.456900000000005</v>
          </cell>
          <cell r="J403" t="str">
            <v>sq m</v>
          </cell>
        </row>
        <row r="404">
          <cell r="C404" t="str">
            <v>Extra first floor room</v>
          </cell>
          <cell r="D404">
            <v>1</v>
          </cell>
          <cell r="E404">
            <v>15.16</v>
          </cell>
          <cell r="F404">
            <v>15.16</v>
          </cell>
          <cell r="G404" t="str">
            <v xml:space="preserve"> -    </v>
          </cell>
          <cell r="H404">
            <v>3.05</v>
          </cell>
          <cell r="I404">
            <v>46.238</v>
          </cell>
          <cell r="J404" t="str">
            <v>sq m</v>
          </cell>
        </row>
        <row r="405">
          <cell r="C405" t="str">
            <v>Extra first floor passage</v>
          </cell>
          <cell r="D405">
            <v>1</v>
          </cell>
          <cell r="E405">
            <v>16.510000000000002</v>
          </cell>
          <cell r="F405">
            <v>16.510000000000002</v>
          </cell>
          <cell r="G405" t="str">
            <v xml:space="preserve"> -    </v>
          </cell>
          <cell r="H405">
            <v>3.05</v>
          </cell>
          <cell r="I405">
            <v>50.355499999999999</v>
          </cell>
          <cell r="J405" t="str">
            <v>sq m</v>
          </cell>
        </row>
        <row r="406">
          <cell r="C406" t="str">
            <v>Slab projection</v>
          </cell>
          <cell r="D406">
            <v>1</v>
          </cell>
          <cell r="E406">
            <v>6.18</v>
          </cell>
          <cell r="F406">
            <v>6.18</v>
          </cell>
          <cell r="G406">
            <v>2.1</v>
          </cell>
          <cell r="H406" t="str">
            <v xml:space="preserve"> -    </v>
          </cell>
          <cell r="I406">
            <v>12.978</v>
          </cell>
          <cell r="J406" t="str">
            <v>sq m</v>
          </cell>
        </row>
        <row r="407">
          <cell r="D407">
            <v>1</v>
          </cell>
          <cell r="E407">
            <v>3.95</v>
          </cell>
          <cell r="F407">
            <v>3.95</v>
          </cell>
          <cell r="G407">
            <v>0.93</v>
          </cell>
          <cell r="H407" t="str">
            <v xml:space="preserve"> -    </v>
          </cell>
          <cell r="I407">
            <v>3.6735000000000002</v>
          </cell>
          <cell r="J407" t="str">
            <v>sq m</v>
          </cell>
        </row>
        <row r="408">
          <cell r="D408">
            <v>1</v>
          </cell>
          <cell r="E408">
            <v>3.95</v>
          </cell>
          <cell r="F408">
            <v>3.95</v>
          </cell>
          <cell r="G408">
            <v>2</v>
          </cell>
          <cell r="H408" t="str">
            <v xml:space="preserve"> -    </v>
          </cell>
          <cell r="I408">
            <v>7.9</v>
          </cell>
          <cell r="J408" t="str">
            <v>sq m</v>
          </cell>
        </row>
        <row r="409">
          <cell r="H409" t="str">
            <v xml:space="preserve">Total = </v>
          </cell>
          <cell r="I409">
            <v>1010.5622999999998</v>
          </cell>
          <cell r="J409" t="str">
            <v>sq m</v>
          </cell>
        </row>
        <row r="410">
          <cell r="C410" t="str">
            <v>Ceiling</v>
          </cell>
        </row>
        <row r="411">
          <cell r="C411" t="str">
            <v>Ground floor slab</v>
          </cell>
          <cell r="D411">
            <v>1</v>
          </cell>
          <cell r="E411">
            <v>18.53</v>
          </cell>
          <cell r="F411">
            <v>18.53</v>
          </cell>
          <cell r="G411">
            <v>13.64</v>
          </cell>
          <cell r="H411" t="str">
            <v xml:space="preserve"> -    </v>
          </cell>
          <cell r="I411">
            <v>252.74920000000003</v>
          </cell>
          <cell r="J411" t="str">
            <v>sq m</v>
          </cell>
        </row>
        <row r="412">
          <cell r="C412" t="str">
            <v>First floor slab</v>
          </cell>
          <cell r="D412">
            <v>1</v>
          </cell>
          <cell r="E412">
            <v>14.73</v>
          </cell>
          <cell r="F412">
            <v>14.73</v>
          </cell>
          <cell r="G412">
            <v>5.53</v>
          </cell>
          <cell r="H412" t="str">
            <v xml:space="preserve"> -    </v>
          </cell>
          <cell r="I412">
            <v>81.456900000000005</v>
          </cell>
          <cell r="J412" t="str">
            <v>sq m</v>
          </cell>
        </row>
        <row r="413">
          <cell r="C413" t="str">
            <v>Extra slab</v>
          </cell>
          <cell r="D413">
            <v>1</v>
          </cell>
          <cell r="E413">
            <v>9.98</v>
          </cell>
          <cell r="F413">
            <v>9.98</v>
          </cell>
          <cell r="G413">
            <v>6.05</v>
          </cell>
          <cell r="H413" t="str">
            <v xml:space="preserve"> -    </v>
          </cell>
          <cell r="I413">
            <v>60.378999999999998</v>
          </cell>
          <cell r="J413" t="str">
            <v>sq m</v>
          </cell>
        </row>
        <row r="414">
          <cell r="C414" t="str">
            <v>Verandah</v>
          </cell>
          <cell r="D414">
            <v>1</v>
          </cell>
          <cell r="E414">
            <v>6.11</v>
          </cell>
          <cell r="F414">
            <v>6.11</v>
          </cell>
          <cell r="G414">
            <v>2.1</v>
          </cell>
          <cell r="H414" t="str">
            <v xml:space="preserve"> -    </v>
          </cell>
          <cell r="I414">
            <v>12.831000000000001</v>
          </cell>
          <cell r="J414" t="str">
            <v>sq m</v>
          </cell>
        </row>
        <row r="415">
          <cell r="D415">
            <v>1</v>
          </cell>
          <cell r="E415">
            <v>3.95</v>
          </cell>
          <cell r="F415">
            <v>3.95</v>
          </cell>
          <cell r="G415">
            <v>2</v>
          </cell>
          <cell r="H415" t="str">
            <v xml:space="preserve"> -    </v>
          </cell>
          <cell r="I415">
            <v>7.9</v>
          </cell>
          <cell r="J415" t="str">
            <v>sq m</v>
          </cell>
        </row>
        <row r="416">
          <cell r="D416">
            <v>1</v>
          </cell>
          <cell r="E416">
            <v>2</v>
          </cell>
          <cell r="F416">
            <v>2</v>
          </cell>
          <cell r="G416">
            <v>2</v>
          </cell>
          <cell r="H416" t="str">
            <v xml:space="preserve"> -    </v>
          </cell>
          <cell r="I416">
            <v>4</v>
          </cell>
          <cell r="J416" t="str">
            <v>sq m</v>
          </cell>
        </row>
        <row r="417">
          <cell r="H417" t="str">
            <v xml:space="preserve">Total = </v>
          </cell>
          <cell r="I417">
            <v>419.31610000000006</v>
          </cell>
          <cell r="J417" t="str">
            <v>sq m</v>
          </cell>
        </row>
        <row r="418">
          <cell r="B418">
            <v>9.1999999999999993</v>
          </cell>
          <cell r="H418" t="str">
            <v xml:space="preserve">Total distamper paint = </v>
          </cell>
          <cell r="I418">
            <v>1429.8783999999998</v>
          </cell>
          <cell r="J418" t="str">
            <v>sq m</v>
          </cell>
        </row>
        <row r="420">
          <cell r="C420" t="str">
            <v>Two coat readymade enamel paint with one coat primer</v>
          </cell>
        </row>
        <row r="421">
          <cell r="C421" t="str">
            <v>Door DW /D1</v>
          </cell>
          <cell r="D421">
            <v>4</v>
          </cell>
          <cell r="E421">
            <v>3.71</v>
          </cell>
          <cell r="F421">
            <v>14.84</v>
          </cell>
          <cell r="G421" t="str">
            <v xml:space="preserve"> -    </v>
          </cell>
          <cell r="H421">
            <v>2.25</v>
          </cell>
          <cell r="I421">
            <v>33.39</v>
          </cell>
          <cell r="J421" t="str">
            <v>1.65x2.25</v>
          </cell>
        </row>
        <row r="422">
          <cell r="C422" t="str">
            <v xml:space="preserve">D2 </v>
          </cell>
          <cell r="D422">
            <v>11</v>
          </cell>
          <cell r="E422">
            <v>2.25</v>
          </cell>
          <cell r="F422">
            <v>24.75</v>
          </cell>
          <cell r="G422" t="str">
            <v xml:space="preserve"> -    </v>
          </cell>
          <cell r="H422">
            <v>2.25</v>
          </cell>
          <cell r="I422">
            <v>55.6875</v>
          </cell>
          <cell r="J422" t="str">
            <v>1.00x2.25</v>
          </cell>
        </row>
        <row r="423">
          <cell r="C423" t="str">
            <v>Window W</v>
          </cell>
          <cell r="D423">
            <v>40</v>
          </cell>
          <cell r="E423">
            <v>1.07</v>
          </cell>
          <cell r="F423">
            <v>42.800000000000004</v>
          </cell>
          <cell r="G423" t="str">
            <v xml:space="preserve"> -    </v>
          </cell>
          <cell r="H423">
            <v>1.35</v>
          </cell>
          <cell r="I423">
            <v>57.780000000000008</v>
          </cell>
          <cell r="J423" t="str">
            <v>0.95x1.125</v>
          </cell>
        </row>
        <row r="424">
          <cell r="C424" t="str">
            <v>Ventilation V</v>
          </cell>
          <cell r="D424">
            <v>1</v>
          </cell>
          <cell r="E424">
            <v>1.01</v>
          </cell>
          <cell r="F424">
            <v>1.01</v>
          </cell>
          <cell r="G424" t="str">
            <v xml:space="preserve"> -    </v>
          </cell>
          <cell r="H424">
            <v>0.6</v>
          </cell>
          <cell r="I424">
            <v>0.60599999999999998</v>
          </cell>
          <cell r="J424" t="str">
            <v>0.90x1.125</v>
          </cell>
        </row>
        <row r="425">
          <cell r="C425" t="str">
            <v xml:space="preserve">Parapet railing </v>
          </cell>
          <cell r="D425">
            <v>1</v>
          </cell>
          <cell r="E425">
            <v>37.840000000000003</v>
          </cell>
          <cell r="F425">
            <v>37.840000000000003</v>
          </cell>
          <cell r="G425" t="str">
            <v xml:space="preserve"> -    </v>
          </cell>
          <cell r="H425">
            <v>0.56000000000000005</v>
          </cell>
          <cell r="I425">
            <v>21.190400000000004</v>
          </cell>
          <cell r="J425" t="str">
            <v>sq m</v>
          </cell>
        </row>
        <row r="426">
          <cell r="D426">
            <v>1</v>
          </cell>
          <cell r="E426">
            <v>49.57</v>
          </cell>
          <cell r="F426">
            <v>49.57</v>
          </cell>
          <cell r="G426" t="str">
            <v xml:space="preserve"> -    </v>
          </cell>
          <cell r="H426">
            <v>0.56000000000000005</v>
          </cell>
          <cell r="I426">
            <v>27.759200000000003</v>
          </cell>
          <cell r="J426" t="str">
            <v>sq m</v>
          </cell>
        </row>
        <row r="427">
          <cell r="C427" t="str">
            <v>Spiral Staircase</v>
          </cell>
          <cell r="D427">
            <v>1</v>
          </cell>
          <cell r="E427">
            <v>3.9000000000000004</v>
          </cell>
          <cell r="F427">
            <v>3.9000000000000004</v>
          </cell>
          <cell r="G427" t="str">
            <v xml:space="preserve"> -    </v>
          </cell>
          <cell r="H427">
            <v>0.76196281621456874</v>
          </cell>
          <cell r="I427">
            <v>2.9716549832368182</v>
          </cell>
          <cell r="J427" t="str">
            <v>sq m</v>
          </cell>
        </row>
        <row r="428">
          <cell r="D428">
            <v>1</v>
          </cell>
          <cell r="E428">
            <v>3.9000000000000004</v>
          </cell>
          <cell r="F428">
            <v>3.9000000000000004</v>
          </cell>
          <cell r="H428">
            <v>0.91435537945748246</v>
          </cell>
          <cell r="I428">
            <v>3.5659859798841818</v>
          </cell>
          <cell r="J428" t="str">
            <v>sq m</v>
          </cell>
        </row>
        <row r="429">
          <cell r="B429">
            <v>9.1</v>
          </cell>
          <cell r="H429" t="str">
            <v xml:space="preserve">Total enamel paint = </v>
          </cell>
          <cell r="I429">
            <v>202.95074096312101</v>
          </cell>
          <cell r="J429" t="str">
            <v>sq m</v>
          </cell>
        </row>
        <row r="431">
          <cell r="C431" t="str">
            <v>4.5/20 Iron gril, making &amp; fixing with painting</v>
          </cell>
        </row>
        <row r="432">
          <cell r="C432" t="str">
            <v>Window</v>
          </cell>
          <cell r="D432">
            <v>40</v>
          </cell>
          <cell r="E432">
            <v>0.8</v>
          </cell>
          <cell r="F432">
            <v>32</v>
          </cell>
          <cell r="G432" t="str">
            <v xml:space="preserve"> -    </v>
          </cell>
          <cell r="H432">
            <v>1.2</v>
          </cell>
          <cell r="I432">
            <v>38.4</v>
          </cell>
          <cell r="J432" t="str">
            <v>sq m</v>
          </cell>
        </row>
        <row r="433">
          <cell r="C433" t="str">
            <v>Ventilation</v>
          </cell>
          <cell r="D433">
            <v>1</v>
          </cell>
          <cell r="E433">
            <v>0.45</v>
          </cell>
          <cell r="F433">
            <v>0.45</v>
          </cell>
          <cell r="G433" t="str">
            <v xml:space="preserve"> -    </v>
          </cell>
          <cell r="H433">
            <v>0.3</v>
          </cell>
          <cell r="I433">
            <v>0.13500000000000001</v>
          </cell>
          <cell r="J433" t="str">
            <v>sq m</v>
          </cell>
        </row>
        <row r="434">
          <cell r="B434">
            <v>10.6</v>
          </cell>
          <cell r="H434" t="str">
            <v xml:space="preserve">Total = </v>
          </cell>
          <cell r="I434">
            <v>38.534999999999997</v>
          </cell>
          <cell r="J434" t="str">
            <v>sq m</v>
          </cell>
        </row>
        <row r="436">
          <cell r="C436" t="str">
            <v>Hand railing ( 3"X5" sisam hand rail, 3/4" dia. Square pipe baluster )</v>
          </cell>
        </row>
        <row r="437">
          <cell r="C437" t="str">
            <v>Stair case</v>
          </cell>
          <cell r="D437">
            <v>2</v>
          </cell>
          <cell r="E437">
            <v>7</v>
          </cell>
          <cell r="F437">
            <v>14</v>
          </cell>
          <cell r="G437" t="str">
            <v xml:space="preserve"> -    </v>
          </cell>
          <cell r="H437">
            <v>0.9</v>
          </cell>
          <cell r="I437">
            <v>12.6</v>
          </cell>
          <cell r="J437" t="str">
            <v>sq m</v>
          </cell>
        </row>
        <row r="438">
          <cell r="C438" t="str">
            <v>Ramp</v>
          </cell>
          <cell r="D438">
            <v>2</v>
          </cell>
          <cell r="E438">
            <v>2.85</v>
          </cell>
          <cell r="F438">
            <v>5.7</v>
          </cell>
          <cell r="G438" t="str">
            <v xml:space="preserve"> -    </v>
          </cell>
          <cell r="H438">
            <v>0.9</v>
          </cell>
          <cell r="I438">
            <v>5.13</v>
          </cell>
          <cell r="J438" t="str">
            <v>sq m</v>
          </cell>
        </row>
        <row r="439">
          <cell r="B439">
            <v>12.1</v>
          </cell>
          <cell r="H439" t="str">
            <v xml:space="preserve">Total = </v>
          </cell>
          <cell r="I439">
            <v>17.73</v>
          </cell>
          <cell r="J439" t="str">
            <v>sq m</v>
          </cell>
        </row>
        <row r="441">
          <cell r="C441" t="str">
            <v>3/4" dia. Square pipe railing</v>
          </cell>
        </row>
        <row r="442">
          <cell r="C442" t="str">
            <v xml:space="preserve">Over parapet wall </v>
          </cell>
          <cell r="D442">
            <v>3</v>
          </cell>
          <cell r="E442">
            <v>37.840000000000003</v>
          </cell>
          <cell r="F442">
            <v>113.52000000000001</v>
          </cell>
          <cell r="G442" t="str">
            <v xml:space="preserve"> -    </v>
          </cell>
          <cell r="H442" t="str">
            <v xml:space="preserve"> -    </v>
          </cell>
          <cell r="I442">
            <v>113.52000000000001</v>
          </cell>
          <cell r="J442" t="str">
            <v>r m</v>
          </cell>
        </row>
        <row r="443">
          <cell r="D443">
            <v>3</v>
          </cell>
          <cell r="E443">
            <v>49.57</v>
          </cell>
          <cell r="F443">
            <v>148.71</v>
          </cell>
          <cell r="G443" t="str">
            <v xml:space="preserve"> -    </v>
          </cell>
          <cell r="H443" t="str">
            <v xml:space="preserve"> -    </v>
          </cell>
          <cell r="I443">
            <v>148.71</v>
          </cell>
          <cell r="J443" t="str">
            <v>r m</v>
          </cell>
        </row>
        <row r="444">
          <cell r="B444">
            <v>12.2</v>
          </cell>
          <cell r="H444" t="str">
            <v xml:space="preserve">Total = </v>
          </cell>
          <cell r="I444">
            <v>262.23</v>
          </cell>
          <cell r="J444" t="str">
            <v>r m</v>
          </cell>
        </row>
        <row r="446">
          <cell r="C446" t="str">
            <v>Roofing work</v>
          </cell>
        </row>
        <row r="447">
          <cell r="C447" t="str">
            <v>Machine made roof tile in 1:4 c/m</v>
          </cell>
        </row>
        <row r="448">
          <cell r="C448" t="str">
            <v>Top</v>
          </cell>
          <cell r="D448">
            <v>1</v>
          </cell>
          <cell r="E448">
            <v>52.23</v>
          </cell>
          <cell r="F448">
            <v>52.23</v>
          </cell>
          <cell r="G448">
            <v>0.6</v>
          </cell>
          <cell r="H448" t="str">
            <v xml:space="preserve"> -    </v>
          </cell>
          <cell r="I448">
            <v>31.337999999999997</v>
          </cell>
          <cell r="J448" t="str">
            <v>sq m</v>
          </cell>
        </row>
        <row r="449">
          <cell r="D449">
            <v>1</v>
          </cell>
          <cell r="E449">
            <v>28.96</v>
          </cell>
          <cell r="F449">
            <v>28.96</v>
          </cell>
          <cell r="G449">
            <v>0.6</v>
          </cell>
          <cell r="H449" t="str">
            <v xml:space="preserve"> -    </v>
          </cell>
          <cell r="I449">
            <v>17.376000000000001</v>
          </cell>
          <cell r="J449" t="str">
            <v>sq m</v>
          </cell>
        </row>
        <row r="450">
          <cell r="C450" t="str">
            <v>Verandha</v>
          </cell>
          <cell r="D450">
            <v>1</v>
          </cell>
          <cell r="E450">
            <v>4.54</v>
          </cell>
          <cell r="F450">
            <v>4.54</v>
          </cell>
          <cell r="G450">
            <v>1.95</v>
          </cell>
          <cell r="H450" t="str">
            <v xml:space="preserve"> -    </v>
          </cell>
          <cell r="I450">
            <v>8.8529999999999998</v>
          </cell>
          <cell r="J450" t="str">
            <v>sq m</v>
          </cell>
        </row>
        <row r="451">
          <cell r="B451">
            <v>8.1999999999999993</v>
          </cell>
          <cell r="H451" t="str">
            <v>Total =</v>
          </cell>
          <cell r="I451">
            <v>57.567</v>
          </cell>
          <cell r="J451" t="str">
            <v>sq m</v>
          </cell>
        </row>
        <row r="453">
          <cell r="B453">
            <v>12.4</v>
          </cell>
          <cell r="C453" t="str">
            <v>Spiral stair</v>
          </cell>
          <cell r="D453">
            <v>1</v>
          </cell>
          <cell r="I453">
            <v>1</v>
          </cell>
          <cell r="J453" t="str">
            <v>18 no of step</v>
          </cell>
        </row>
        <row r="455">
          <cell r="B455" t="str">
            <v>1.1.2</v>
          </cell>
          <cell r="C455" t="str">
            <v>Site Clearance</v>
          </cell>
          <cell r="D455">
            <v>1</v>
          </cell>
          <cell r="E455" t="str">
            <v xml:space="preserve"> -    </v>
          </cell>
          <cell r="F455" t="str">
            <v xml:space="preserve"> -    </v>
          </cell>
          <cell r="G455" t="str">
            <v xml:space="preserve"> -    </v>
          </cell>
          <cell r="H455" t="str">
            <v xml:space="preserve"> -    </v>
          </cell>
          <cell r="I455">
            <v>1</v>
          </cell>
          <cell r="J455" t="str">
            <v>L.S.</v>
          </cell>
        </row>
        <row r="457">
          <cell r="C457" t="str">
            <v>Compound wall</v>
          </cell>
        </row>
        <row r="458">
          <cell r="C458" t="str">
            <v>E/W excavation in foundation in ordinary soil</v>
          </cell>
        </row>
        <row r="459">
          <cell r="C459" t="str">
            <v>Wall</v>
          </cell>
          <cell r="D459">
            <v>1</v>
          </cell>
          <cell r="E459">
            <v>75.25</v>
          </cell>
          <cell r="F459">
            <v>75.25</v>
          </cell>
          <cell r="G459">
            <v>0.6</v>
          </cell>
          <cell r="H459">
            <v>0.75</v>
          </cell>
          <cell r="I459">
            <v>33.862499999999997</v>
          </cell>
          <cell r="J459" t="str">
            <v>cu m</v>
          </cell>
        </row>
        <row r="460">
          <cell r="C460" t="str">
            <v>Gate pillar</v>
          </cell>
          <cell r="D460">
            <v>2</v>
          </cell>
          <cell r="E460">
            <v>0.75</v>
          </cell>
          <cell r="F460">
            <v>1.5</v>
          </cell>
          <cell r="G460">
            <v>0.75</v>
          </cell>
          <cell r="H460">
            <v>0.9</v>
          </cell>
          <cell r="I460">
            <v>1.0125000000000002</v>
          </cell>
          <cell r="J460" t="str">
            <v>cu m</v>
          </cell>
        </row>
        <row r="461">
          <cell r="H461" t="str">
            <v xml:space="preserve">Total E/W = </v>
          </cell>
          <cell r="I461">
            <v>34.875</v>
          </cell>
          <cell r="J461" t="str">
            <v>cu m</v>
          </cell>
        </row>
        <row r="463">
          <cell r="C463" t="str">
            <v>Stone soiling in foundation</v>
          </cell>
        </row>
        <row r="464">
          <cell r="C464" t="str">
            <v>Wall</v>
          </cell>
          <cell r="D464">
            <v>1</v>
          </cell>
          <cell r="E464">
            <v>75.25</v>
          </cell>
          <cell r="F464">
            <v>75.25</v>
          </cell>
          <cell r="G464">
            <v>0.6</v>
          </cell>
          <cell r="H464">
            <v>0.15</v>
          </cell>
          <cell r="I464">
            <v>6.7725</v>
          </cell>
          <cell r="J464" t="str">
            <v>cu m</v>
          </cell>
        </row>
        <row r="465">
          <cell r="C465" t="str">
            <v>Gate pillar</v>
          </cell>
          <cell r="D465">
            <v>2</v>
          </cell>
          <cell r="E465">
            <v>0.75</v>
          </cell>
          <cell r="F465">
            <v>1.5</v>
          </cell>
          <cell r="G465">
            <v>0.75</v>
          </cell>
          <cell r="H465">
            <v>0.15</v>
          </cell>
          <cell r="I465">
            <v>0.16874999999999998</v>
          </cell>
          <cell r="J465" t="str">
            <v>cu m</v>
          </cell>
        </row>
        <row r="466">
          <cell r="H466" t="str">
            <v xml:space="preserve">Total stone soling = </v>
          </cell>
          <cell r="I466">
            <v>6.9412500000000001</v>
          </cell>
          <cell r="J466" t="str">
            <v>cu m</v>
          </cell>
        </row>
        <row r="468">
          <cell r="C468" t="str">
            <v>P.C.C. 1:3:6 in foundation</v>
          </cell>
          <cell r="D468">
            <v>2</v>
          </cell>
          <cell r="E468">
            <v>0.75</v>
          </cell>
          <cell r="F468">
            <v>1.5</v>
          </cell>
          <cell r="G468">
            <v>0.75</v>
          </cell>
          <cell r="H468">
            <v>0.1</v>
          </cell>
          <cell r="I468">
            <v>0.11250000000000002</v>
          </cell>
          <cell r="J468" t="str">
            <v>cu m</v>
          </cell>
        </row>
        <row r="470">
          <cell r="C470" t="str">
            <v>Stone masonry in 1:6 cement sand mortar</v>
          </cell>
        </row>
        <row r="471">
          <cell r="C471" t="str">
            <v>Wall</v>
          </cell>
          <cell r="D471">
            <v>1</v>
          </cell>
          <cell r="E471">
            <v>75.25</v>
          </cell>
          <cell r="F471">
            <v>75.25</v>
          </cell>
          <cell r="G471">
            <v>0.45</v>
          </cell>
          <cell r="H471">
            <v>0.6</v>
          </cell>
          <cell r="I471">
            <v>20.317500000000003</v>
          </cell>
          <cell r="J471" t="str">
            <v>cu m</v>
          </cell>
        </row>
        <row r="472">
          <cell r="C472" t="str">
            <v>Gate pillar</v>
          </cell>
          <cell r="D472">
            <v>2</v>
          </cell>
          <cell r="E472">
            <v>0.75</v>
          </cell>
          <cell r="F472">
            <v>1.5</v>
          </cell>
          <cell r="G472">
            <v>0.75</v>
          </cell>
          <cell r="H472">
            <v>0.3</v>
          </cell>
          <cell r="I472">
            <v>0.33749999999999997</v>
          </cell>
          <cell r="J472" t="str">
            <v>cu m</v>
          </cell>
        </row>
        <row r="473">
          <cell r="D473">
            <v>2</v>
          </cell>
          <cell r="E473">
            <v>0.6</v>
          </cell>
          <cell r="F473">
            <v>1.2</v>
          </cell>
          <cell r="G473">
            <v>0.6</v>
          </cell>
          <cell r="H473">
            <v>0.35</v>
          </cell>
          <cell r="I473">
            <v>0.252</v>
          </cell>
          <cell r="J473" t="str">
            <v>cu m</v>
          </cell>
        </row>
        <row r="474">
          <cell r="H474" t="str">
            <v xml:space="preserve">Total stone masonry = </v>
          </cell>
          <cell r="I474">
            <v>20.907</v>
          </cell>
          <cell r="J474" t="str">
            <v>cu m</v>
          </cell>
        </row>
        <row r="476">
          <cell r="C476" t="str">
            <v>Chimney Bhatta Brick work in 1:4 c/s mortar</v>
          </cell>
        </row>
        <row r="477">
          <cell r="C477" t="str">
            <v>Wall</v>
          </cell>
          <cell r="D477">
            <v>1</v>
          </cell>
          <cell r="E477">
            <v>75.25</v>
          </cell>
          <cell r="F477">
            <v>75.25</v>
          </cell>
          <cell r="G477">
            <v>0.35</v>
          </cell>
          <cell r="H477">
            <v>0.23</v>
          </cell>
          <cell r="I477">
            <v>6.0576249999999998</v>
          </cell>
          <cell r="J477" t="str">
            <v>cu m</v>
          </cell>
        </row>
        <row r="478">
          <cell r="D478">
            <v>1</v>
          </cell>
          <cell r="E478">
            <v>75.25</v>
          </cell>
          <cell r="F478">
            <v>75.25</v>
          </cell>
          <cell r="G478">
            <v>0.23</v>
          </cell>
          <cell r="H478">
            <v>1.5</v>
          </cell>
          <cell r="I478">
            <v>25.961250000000003</v>
          </cell>
          <cell r="J478" t="str">
            <v>cu m</v>
          </cell>
        </row>
        <row r="479">
          <cell r="D479">
            <v>1</v>
          </cell>
          <cell r="E479">
            <v>75.25</v>
          </cell>
          <cell r="F479">
            <v>75.25</v>
          </cell>
          <cell r="G479">
            <v>0.35</v>
          </cell>
          <cell r="H479">
            <v>7.4999999999999997E-2</v>
          </cell>
          <cell r="I479">
            <v>1.9753125</v>
          </cell>
          <cell r="J479" t="str">
            <v>cu m</v>
          </cell>
        </row>
        <row r="480">
          <cell r="C480" t="str">
            <v>pillar projection</v>
          </cell>
          <cell r="D480">
            <v>38</v>
          </cell>
          <cell r="E480">
            <v>0.23</v>
          </cell>
          <cell r="F480">
            <v>8.74</v>
          </cell>
          <cell r="G480">
            <v>0.12</v>
          </cell>
          <cell r="H480">
            <v>1.5</v>
          </cell>
          <cell r="I480">
            <v>1.5731999999999999</v>
          </cell>
          <cell r="J480" t="str">
            <v>cu m</v>
          </cell>
        </row>
        <row r="481">
          <cell r="C481" t="str">
            <v>Gate pillar</v>
          </cell>
          <cell r="D481">
            <v>2</v>
          </cell>
          <cell r="E481">
            <v>0.5</v>
          </cell>
          <cell r="F481">
            <v>1</v>
          </cell>
          <cell r="G481">
            <v>0.5</v>
          </cell>
          <cell r="H481">
            <v>2</v>
          </cell>
          <cell r="I481">
            <v>1</v>
          </cell>
          <cell r="J481" t="str">
            <v>cu m</v>
          </cell>
        </row>
        <row r="482">
          <cell r="C482" t="str">
            <v>Deduction for p.c.c.</v>
          </cell>
          <cell r="D482">
            <v>2</v>
          </cell>
          <cell r="E482">
            <v>0.27</v>
          </cell>
          <cell r="F482">
            <v>0.54</v>
          </cell>
          <cell r="G482">
            <v>0.27</v>
          </cell>
          <cell r="H482">
            <v>2</v>
          </cell>
          <cell r="I482">
            <v>-0.29160000000000003</v>
          </cell>
          <cell r="J482" t="str">
            <v>cu m</v>
          </cell>
        </row>
        <row r="483">
          <cell r="H483" t="str">
            <v xml:space="preserve">Total B/W = </v>
          </cell>
          <cell r="I483">
            <v>36.2757875</v>
          </cell>
          <cell r="J483" t="str">
            <v>cu m</v>
          </cell>
        </row>
        <row r="485">
          <cell r="C485" t="str">
            <v>R.C.C. work</v>
          </cell>
        </row>
        <row r="486">
          <cell r="C486" t="str">
            <v>P.C.C. 1:2:4 in gate pillar</v>
          </cell>
          <cell r="D486">
            <v>2</v>
          </cell>
          <cell r="E486">
            <v>0.27</v>
          </cell>
          <cell r="F486">
            <v>0.54</v>
          </cell>
          <cell r="G486">
            <v>0.27</v>
          </cell>
          <cell r="H486">
            <v>2</v>
          </cell>
          <cell r="I486">
            <v>0.29160000000000003</v>
          </cell>
          <cell r="J486" t="str">
            <v>cu m</v>
          </cell>
        </row>
        <row r="487">
          <cell r="H487" t="str">
            <v xml:space="preserve">Total P.C.C. for R.C.C. = </v>
          </cell>
          <cell r="I487">
            <v>0.29160000000000003</v>
          </cell>
          <cell r="J487" t="str">
            <v>cu m</v>
          </cell>
        </row>
        <row r="489">
          <cell r="C489" t="str">
            <v>Reinforcement</v>
          </cell>
          <cell r="D489">
            <v>1</v>
          </cell>
          <cell r="H489" t="str">
            <v>1.5% of total volume =</v>
          </cell>
          <cell r="I489">
            <v>34.335900000000002</v>
          </cell>
          <cell r="J489" t="str">
            <v>kg</v>
          </cell>
        </row>
        <row r="490">
          <cell r="H490" t="str">
            <v xml:space="preserve">Total Reinforcement = </v>
          </cell>
          <cell r="I490">
            <v>34.335900000000002</v>
          </cell>
          <cell r="J490" t="str">
            <v>kg</v>
          </cell>
        </row>
        <row r="492">
          <cell r="C492" t="str">
            <v>12.5mm cement plaster 1:4</v>
          </cell>
        </row>
        <row r="493">
          <cell r="C493" t="str">
            <v>Wall</v>
          </cell>
          <cell r="D493">
            <v>2</v>
          </cell>
          <cell r="E493">
            <v>75.25</v>
          </cell>
          <cell r="F493">
            <v>150.5</v>
          </cell>
          <cell r="G493" t="str">
            <v xml:space="preserve"> -    </v>
          </cell>
          <cell r="H493">
            <v>1.73</v>
          </cell>
          <cell r="I493">
            <v>260.36500000000001</v>
          </cell>
          <cell r="J493" t="str">
            <v>1x2</v>
          </cell>
        </row>
        <row r="494">
          <cell r="D494">
            <v>1</v>
          </cell>
          <cell r="E494">
            <v>75.25</v>
          </cell>
          <cell r="F494">
            <v>75.25</v>
          </cell>
          <cell r="G494">
            <v>0.23</v>
          </cell>
          <cell r="H494" t="str">
            <v xml:space="preserve"> -    </v>
          </cell>
          <cell r="I494">
            <v>17.307500000000001</v>
          </cell>
          <cell r="J494" t="str">
            <v>sq m</v>
          </cell>
        </row>
        <row r="495">
          <cell r="C495" t="str">
            <v>pillar projection</v>
          </cell>
          <cell r="D495">
            <v>76</v>
          </cell>
          <cell r="E495">
            <v>0.11</v>
          </cell>
          <cell r="F495">
            <v>8.36</v>
          </cell>
          <cell r="G495" t="str">
            <v xml:space="preserve"> -    </v>
          </cell>
          <cell r="H495">
            <v>1.5</v>
          </cell>
          <cell r="I495">
            <v>12.54</v>
          </cell>
          <cell r="J495" t="str">
            <v>38x2</v>
          </cell>
        </row>
        <row r="496">
          <cell r="C496" t="str">
            <v>Gate pillar</v>
          </cell>
          <cell r="D496">
            <v>8</v>
          </cell>
          <cell r="E496">
            <v>0.5</v>
          </cell>
          <cell r="F496">
            <v>4</v>
          </cell>
          <cell r="G496" t="str">
            <v xml:space="preserve"> -    </v>
          </cell>
          <cell r="H496">
            <v>2</v>
          </cell>
          <cell r="I496">
            <v>8</v>
          </cell>
          <cell r="J496" t="str">
            <v>2x4</v>
          </cell>
        </row>
        <row r="497">
          <cell r="D497">
            <v>2</v>
          </cell>
          <cell r="E497">
            <v>0.5</v>
          </cell>
          <cell r="F497">
            <v>1</v>
          </cell>
          <cell r="G497">
            <v>0.5</v>
          </cell>
          <cell r="H497" t="str">
            <v xml:space="preserve"> -    </v>
          </cell>
          <cell r="I497">
            <v>0.5</v>
          </cell>
          <cell r="J497" t="str">
            <v>sq m</v>
          </cell>
        </row>
        <row r="498">
          <cell r="H498" t="str">
            <v xml:space="preserve">Total plaster = </v>
          </cell>
          <cell r="I498">
            <v>298.71250000000003</v>
          </cell>
          <cell r="J498" t="str">
            <v>sq m</v>
          </cell>
        </row>
        <row r="500">
          <cell r="C500" t="str">
            <v>Two coat snowcem paint</v>
          </cell>
        </row>
        <row r="501">
          <cell r="C501" t="str">
            <v>Wall</v>
          </cell>
          <cell r="D501">
            <v>2</v>
          </cell>
          <cell r="E501">
            <v>75.25</v>
          </cell>
          <cell r="F501">
            <v>150.5</v>
          </cell>
          <cell r="G501" t="str">
            <v xml:space="preserve"> -    </v>
          </cell>
          <cell r="H501">
            <v>1.73</v>
          </cell>
          <cell r="I501">
            <v>260.36500000000001</v>
          </cell>
          <cell r="J501" t="str">
            <v>1x2</v>
          </cell>
        </row>
        <row r="502">
          <cell r="D502">
            <v>1</v>
          </cell>
          <cell r="E502">
            <v>75.25</v>
          </cell>
          <cell r="F502">
            <v>75.25</v>
          </cell>
          <cell r="G502">
            <v>0.23</v>
          </cell>
          <cell r="H502" t="str">
            <v xml:space="preserve"> -    </v>
          </cell>
          <cell r="I502">
            <v>17.307500000000001</v>
          </cell>
          <cell r="J502" t="str">
            <v>sq m</v>
          </cell>
        </row>
        <row r="503">
          <cell r="C503" t="str">
            <v>pillar projection</v>
          </cell>
          <cell r="D503">
            <v>76</v>
          </cell>
          <cell r="E503">
            <v>0.11</v>
          </cell>
          <cell r="F503">
            <v>8.36</v>
          </cell>
          <cell r="G503" t="str">
            <v xml:space="preserve"> -    </v>
          </cell>
          <cell r="H503">
            <v>1.5</v>
          </cell>
          <cell r="I503">
            <v>12.54</v>
          </cell>
          <cell r="J503" t="str">
            <v>38x2</v>
          </cell>
        </row>
        <row r="504">
          <cell r="C504" t="str">
            <v>Gate pillar</v>
          </cell>
          <cell r="D504">
            <v>8</v>
          </cell>
          <cell r="E504">
            <v>0.5</v>
          </cell>
          <cell r="F504">
            <v>4</v>
          </cell>
          <cell r="G504" t="str">
            <v xml:space="preserve"> -    </v>
          </cell>
          <cell r="H504">
            <v>2</v>
          </cell>
          <cell r="I504">
            <v>8</v>
          </cell>
          <cell r="J504" t="str">
            <v>2x4</v>
          </cell>
        </row>
        <row r="505">
          <cell r="D505">
            <v>2</v>
          </cell>
          <cell r="E505">
            <v>0.5</v>
          </cell>
          <cell r="F505">
            <v>1</v>
          </cell>
          <cell r="G505">
            <v>0.5</v>
          </cell>
          <cell r="H505" t="str">
            <v xml:space="preserve"> -    </v>
          </cell>
          <cell r="I505">
            <v>0.5</v>
          </cell>
          <cell r="J505" t="str">
            <v>sq m</v>
          </cell>
        </row>
        <row r="506">
          <cell r="B506">
            <v>9.4</v>
          </cell>
          <cell r="H506" t="str">
            <v xml:space="preserve">Total snowcem paint = </v>
          </cell>
          <cell r="I506">
            <v>298.71250000000003</v>
          </cell>
          <cell r="J506" t="str">
            <v>sq m</v>
          </cell>
        </row>
        <row r="508">
          <cell r="B508">
            <v>12.3</v>
          </cell>
          <cell r="C508" t="str">
            <v>2" dia. Black pipe frame 1" grill gate with subgate &amp;painting all complete</v>
          </cell>
          <cell r="D508">
            <v>1</v>
          </cell>
          <cell r="E508">
            <v>3.65</v>
          </cell>
          <cell r="F508">
            <v>3.65</v>
          </cell>
          <cell r="G508" t="str">
            <v xml:space="preserve"> -    </v>
          </cell>
          <cell r="H508">
            <v>1.5</v>
          </cell>
          <cell r="I508">
            <v>5.4749999999999996</v>
          </cell>
          <cell r="J508" t="str">
            <v>sq m</v>
          </cell>
        </row>
      </sheetData>
      <sheetData sheetId="1"/>
      <sheetData sheetId="2"/>
      <sheetData sheetId="3"/>
      <sheetData sheetId="4"/>
      <sheetData sheetId="5"/>
      <sheetData sheetId="6">
        <row r="14">
          <cell r="C14" t="str">
            <v>Luminaires (Fixtures)</v>
          </cell>
        </row>
        <row r="15">
          <cell r="C15" t="str">
            <v>(Accessories, screws, grips, pvc tape, choke, starter, Tube, bulbs, holder, flexible wire etc. all complete.)</v>
          </cell>
        </row>
        <row r="16">
          <cell r="B16" t="str">
            <v>13.1.1</v>
          </cell>
          <cell r="C16" t="str">
            <v>Dome light 8" milky type with heavy carrier decon/homodec or equiv.</v>
          </cell>
          <cell r="D16" t="str">
            <v>set</v>
          </cell>
          <cell r="E16">
            <v>17</v>
          </cell>
          <cell r="F16">
            <v>324.41500000000002</v>
          </cell>
          <cell r="G16">
            <v>5515.0550000000003</v>
          </cell>
        </row>
        <row r="17">
          <cell r="B17" t="str">
            <v>13.1.2</v>
          </cell>
          <cell r="C17" t="str">
            <v>Wall lamp decorative with glass decon/homodec or equiv.</v>
          </cell>
          <cell r="D17" t="str">
            <v>set</v>
          </cell>
          <cell r="E17">
            <v>12</v>
          </cell>
          <cell r="F17">
            <v>478.4</v>
          </cell>
          <cell r="G17">
            <v>5740.7999999999993</v>
          </cell>
        </row>
        <row r="18">
          <cell r="B18" t="str">
            <v>13.1.3</v>
          </cell>
          <cell r="C18" t="str">
            <v>1x40 watt Tube light box type wipro 14140/philips 501/136 HPF or equiv.</v>
          </cell>
          <cell r="D18" t="str">
            <v>set</v>
          </cell>
          <cell r="E18">
            <v>22</v>
          </cell>
          <cell r="F18">
            <v>1513.2619999999999</v>
          </cell>
          <cell r="G18">
            <v>33291.763999999996</v>
          </cell>
        </row>
        <row r="19">
          <cell r="B19" t="str">
            <v>13.1.4</v>
          </cell>
          <cell r="C19" t="str">
            <v>Electrical bell musical type with different sound</v>
          </cell>
          <cell r="D19" t="str">
            <v>set</v>
          </cell>
          <cell r="E19">
            <v>2</v>
          </cell>
          <cell r="F19">
            <v>509.5535000000001</v>
          </cell>
          <cell r="G19">
            <v>1019.1070000000002</v>
          </cell>
        </row>
        <row r="21">
          <cell r="C21" t="str">
            <v>Fan / Exhaust Fan</v>
          </cell>
        </row>
        <row r="22">
          <cell r="C22" t="str">
            <v>(Accessories, as per s.n. A +nutbolt, hook, clamp, regulater, flexible wire etc. all complete.)</v>
          </cell>
        </row>
        <row r="23">
          <cell r="B23" t="str">
            <v>13.2.1</v>
          </cell>
          <cell r="C23" t="str">
            <v>42" Ceiling fan almonard or equiv.</v>
          </cell>
          <cell r="D23" t="str">
            <v>set</v>
          </cell>
          <cell r="E23">
            <v>11</v>
          </cell>
          <cell r="F23">
            <v>3299.9250000000002</v>
          </cell>
          <cell r="G23">
            <v>36299.175000000003</v>
          </cell>
        </row>
        <row r="25">
          <cell r="C25" t="str">
            <v>Socket switch, Junction box</v>
          </cell>
        </row>
        <row r="26">
          <cell r="C26" t="str">
            <v>(Accesoories: metal box, screw, grips,pvc tape, etc all complete.)</v>
          </cell>
        </row>
        <row r="27">
          <cell r="B27" t="str">
            <v>13.3.1</v>
          </cell>
          <cell r="C27" t="str">
            <v>16/6 Amps combineds/socket flush type</v>
          </cell>
          <cell r="D27" t="str">
            <v>set</v>
          </cell>
          <cell r="E27">
            <v>17</v>
          </cell>
          <cell r="F27">
            <v>351.61250000000001</v>
          </cell>
          <cell r="G27">
            <v>5977.4125000000004</v>
          </cell>
        </row>
        <row r="28">
          <cell r="B28" t="str">
            <v>13.3.2</v>
          </cell>
          <cell r="C28" t="str">
            <v>1 Gang 1/2 way switch North west or equiv.</v>
          </cell>
          <cell r="D28" t="str">
            <v>set</v>
          </cell>
          <cell r="E28">
            <v>9</v>
          </cell>
          <cell r="F28">
            <v>448.74099999999999</v>
          </cell>
          <cell r="G28">
            <v>4038.6689999999999</v>
          </cell>
        </row>
        <row r="29">
          <cell r="B29" t="str">
            <v>13.3.3</v>
          </cell>
          <cell r="C29" t="str">
            <v>2 Gang 1/2 way switch North west or equiv.</v>
          </cell>
          <cell r="D29" t="str">
            <v>set</v>
          </cell>
          <cell r="E29">
            <v>12</v>
          </cell>
          <cell r="F29">
            <v>590.88150000000007</v>
          </cell>
          <cell r="G29">
            <v>7090.5780000000013</v>
          </cell>
        </row>
        <row r="30">
          <cell r="B30" t="str">
            <v>13.3.4</v>
          </cell>
          <cell r="C30" t="str">
            <v>3 Gang 1/2 way switch North west or equiv.</v>
          </cell>
          <cell r="D30" t="str">
            <v>set</v>
          </cell>
          <cell r="E30">
            <v>17</v>
          </cell>
          <cell r="F30">
            <v>769.74099999999999</v>
          </cell>
          <cell r="G30">
            <v>13085.597</v>
          </cell>
        </row>
        <row r="31">
          <cell r="B31" t="str">
            <v>13.3.5</v>
          </cell>
          <cell r="C31" t="str">
            <v>4 Gang 1/2 way switch North west or equiv.</v>
          </cell>
          <cell r="D31" t="str">
            <v>set</v>
          </cell>
          <cell r="E31">
            <v>5</v>
          </cell>
          <cell r="F31">
            <v>1025.5930000000001</v>
          </cell>
          <cell r="G31">
            <v>5127.9650000000001</v>
          </cell>
        </row>
        <row r="32">
          <cell r="B32" t="str">
            <v>13.3.6</v>
          </cell>
          <cell r="C32" t="str">
            <v>6 Gang 1/2 way switch North west or equiv.</v>
          </cell>
          <cell r="D32" t="str">
            <v>set</v>
          </cell>
          <cell r="E32">
            <v>2</v>
          </cell>
          <cell r="F32">
            <v>1507.6845000000003</v>
          </cell>
          <cell r="G32">
            <v>3015.3690000000006</v>
          </cell>
        </row>
        <row r="33">
          <cell r="B33" t="str">
            <v>13.3.7</v>
          </cell>
          <cell r="C33" t="str">
            <v>1 Gang Bell push North west or equivalent</v>
          </cell>
          <cell r="D33" t="str">
            <v>set</v>
          </cell>
          <cell r="E33">
            <v>2</v>
          </cell>
          <cell r="F33">
            <v>472.43150000000003</v>
          </cell>
          <cell r="G33">
            <v>944.86300000000006</v>
          </cell>
        </row>
        <row r="34">
          <cell r="B34" t="str">
            <v>13.3.8</v>
          </cell>
          <cell r="C34" t="str">
            <v>Juction box made of metal with cover size 6"x4" etc all complete.</v>
          </cell>
          <cell r="D34" t="str">
            <v>set</v>
          </cell>
          <cell r="E34">
            <v>12</v>
          </cell>
          <cell r="F34">
            <v>141.036</v>
          </cell>
          <cell r="G34">
            <v>1692.432</v>
          </cell>
        </row>
        <row r="36">
          <cell r="C36" t="str">
            <v>Main switch / DB</v>
          </cell>
        </row>
        <row r="37">
          <cell r="C37" t="str">
            <v>(Accessories:  screw, grips,pvc tape,cable shoe, phase bar, nut bolt,  etc all complete.)</v>
          </cell>
        </row>
        <row r="38">
          <cell r="B38" t="str">
            <v>13.4.1</v>
          </cell>
          <cell r="C38" t="str">
            <v>63 Amps DP Main switch, (ICMS) Geco or equiv.</v>
          </cell>
          <cell r="D38" t="str">
            <v>set</v>
          </cell>
          <cell r="E38">
            <v>1</v>
          </cell>
          <cell r="F38">
            <v>3129.15</v>
          </cell>
          <cell r="G38">
            <v>3129.15</v>
          </cell>
        </row>
        <row r="39">
          <cell r="B39" t="str">
            <v>13.4.2</v>
          </cell>
          <cell r="C39" t="str">
            <v>63 Amps busbar chamber made of mild steel sheet, push type lock and housing the MCB etc all complete</v>
          </cell>
          <cell r="D39" t="str">
            <v>set</v>
          </cell>
          <cell r="E39">
            <v>1</v>
          </cell>
          <cell r="F39">
            <v>4002.46</v>
          </cell>
          <cell r="G39">
            <v>4002.46</v>
          </cell>
        </row>
        <row r="40">
          <cell r="B40" t="str">
            <v>13.4.3</v>
          </cell>
          <cell r="C40" t="str">
            <v>63 Amps DP MCB Geco/siemens or equiv.</v>
          </cell>
          <cell r="D40" t="str">
            <v>set</v>
          </cell>
          <cell r="E40">
            <v>1</v>
          </cell>
          <cell r="F40">
            <v>888.375</v>
          </cell>
          <cell r="G40">
            <v>888.375</v>
          </cell>
        </row>
        <row r="41">
          <cell r="B41" t="str">
            <v>13.4.4</v>
          </cell>
          <cell r="C41" t="str">
            <v>20 Amps DP MCB Geco/siemens or equiv.</v>
          </cell>
          <cell r="D41" t="str">
            <v>set</v>
          </cell>
          <cell r="E41">
            <v>2</v>
          </cell>
          <cell r="F41">
            <v>681.08749999999998</v>
          </cell>
          <cell r="G41">
            <v>1362.175</v>
          </cell>
        </row>
        <row r="43">
          <cell r="C43" t="str">
            <v>Point wiring/wires</v>
          </cell>
        </row>
        <row r="44">
          <cell r="C44" t="str">
            <v>(Accessories: HDPE polythene pipe, srews, pipe, killa, pvc tape, grips, circular box etc all complete.)</v>
          </cell>
        </row>
        <row r="45">
          <cell r="B45" t="str">
            <v>13.5.1</v>
          </cell>
          <cell r="C45" t="str">
            <v>2x3/20 pvc cu. Wire for light point &amp; fan point in 1/2" HDPE polythene pipe.</v>
          </cell>
          <cell r="D45" t="str">
            <v>Point</v>
          </cell>
          <cell r="E45">
            <v>70</v>
          </cell>
          <cell r="F45">
            <v>467.51</v>
          </cell>
          <cell r="G45">
            <v>32725.7</v>
          </cell>
        </row>
        <row r="46">
          <cell r="B46" t="str">
            <v>13.5.2</v>
          </cell>
          <cell r="C46" t="str">
            <v>2X7/22+1x3/22 pvc cu. Wire for power point in 3/4" HDPE polythene pipe.</v>
          </cell>
          <cell r="D46" t="str">
            <v>Point</v>
          </cell>
          <cell r="E46">
            <v>18</v>
          </cell>
          <cell r="F46">
            <v>879.06</v>
          </cell>
          <cell r="G46">
            <v>15823.079999999998</v>
          </cell>
        </row>
        <row r="47">
          <cell r="B47" t="str">
            <v>13.5.3</v>
          </cell>
          <cell r="C47" t="str">
            <v>2X7/18+1x3/22 pvc cu. Wire in 1" HDPE polythene pipe for busbar to DB.</v>
          </cell>
          <cell r="D47" t="str">
            <v>Rm</v>
          </cell>
          <cell r="E47">
            <v>40</v>
          </cell>
          <cell r="F47">
            <v>368.09</v>
          </cell>
          <cell r="G47">
            <v>14723.599999999999</v>
          </cell>
        </row>
        <row r="48">
          <cell r="B48" t="str">
            <v>13.5.4</v>
          </cell>
          <cell r="C48" t="str">
            <v>2X7/16+1x3/22 pvc cu. Wire in 1" HDPE polythene pipe for main switch to busbar.</v>
          </cell>
          <cell r="D48" t="str">
            <v>Rm</v>
          </cell>
          <cell r="E48">
            <v>40</v>
          </cell>
          <cell r="F48">
            <v>778.06</v>
          </cell>
          <cell r="G48">
            <v>31122.399999999998</v>
          </cell>
        </row>
        <row r="50">
          <cell r="C50" t="str">
            <v>Earthing</v>
          </cell>
        </row>
        <row r="51">
          <cell r="B51" t="str">
            <v>13.6.1</v>
          </cell>
          <cell r="C51" t="str">
            <v>Earthing with cu. Plate size 65cmx65cmx3.15mm with GN 8 copper wire for earth continuty from main switch to earthing site  etc all complete.</v>
          </cell>
          <cell r="D51" t="str">
            <v>set</v>
          </cell>
          <cell r="E51">
            <v>1</v>
          </cell>
          <cell r="F51">
            <v>8375.31</v>
          </cell>
          <cell r="G51">
            <v>8375.31</v>
          </cell>
        </row>
        <row r="52">
          <cell r="F52" t="str">
            <v>Total:</v>
          </cell>
          <cell r="G52">
            <v>234991.03649999999</v>
          </cell>
        </row>
      </sheetData>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Detail"/>
      <sheetName val="ABS"/>
      <sheetName val="miss"/>
      <sheetName val="SepticT"/>
      <sheetName val="Soakpit"/>
      <sheetName val="waterT"/>
      <sheetName val="Pump"/>
      <sheetName val="manhole"/>
      <sheetName val="Sitedev."/>
      <sheetName val="Shedule"/>
      <sheetName val="BOQ"/>
    </sheetNames>
    <sheetDataSet>
      <sheetData sheetId="0"/>
      <sheetData sheetId="1"/>
      <sheetData sheetId="2"/>
      <sheetData sheetId="3">
        <row r="9">
          <cell r="B9" t="str">
            <v>Item No</v>
          </cell>
          <cell r="C9" t="str">
            <v>Description</v>
          </cell>
          <cell r="D9" t="str">
            <v>Unit</v>
          </cell>
          <cell r="E9" t="str">
            <v>Quantity</v>
          </cell>
          <cell r="F9" t="str">
            <v>Rate</v>
          </cell>
          <cell r="G9" t="str">
            <v>Amount</v>
          </cell>
          <cell r="H9" t="str">
            <v xml:space="preserve">Septi T. </v>
          </cell>
          <cell r="I9" t="str">
            <v>Soakpit</v>
          </cell>
          <cell r="J9" t="str">
            <v>Water T</v>
          </cell>
          <cell r="K9" t="str">
            <v>pumph</v>
          </cell>
          <cell r="L9" t="str">
            <v>manhole</v>
          </cell>
        </row>
        <row r="10">
          <cell r="C10" t="str">
            <v>Exacavation works</v>
          </cell>
        </row>
        <row r="11">
          <cell r="B11">
            <v>2.2000000000000002</v>
          </cell>
          <cell r="C11" t="str">
            <v>E/W in Excavation in Boulder Mix  soil  in foundation including 15 m hauling distance &amp; 1.5m lift all complete work as per inst.</v>
          </cell>
          <cell r="D11" t="str">
            <v>M3</v>
          </cell>
          <cell r="E11">
            <v>94.583750000000009</v>
          </cell>
          <cell r="H11">
            <v>19.646000000000001</v>
          </cell>
          <cell r="I11">
            <v>28.613250000000004</v>
          </cell>
          <cell r="J11">
            <v>41.188874999999989</v>
          </cell>
          <cell r="K11">
            <v>0.27562500000000001</v>
          </cell>
          <cell r="L11">
            <v>4.8600000000000003</v>
          </cell>
        </row>
        <row r="12">
          <cell r="C12" t="str">
            <v>Masonary Works</v>
          </cell>
        </row>
        <row r="13">
          <cell r="B13">
            <v>3.1</v>
          </cell>
          <cell r="C13" t="str">
            <v>Stone soling work</v>
          </cell>
          <cell r="D13" t="str">
            <v>M3</v>
          </cell>
          <cell r="E13">
            <v>6.5848749999999994</v>
          </cell>
          <cell r="F13">
            <v>1677.66</v>
          </cell>
          <cell r="G13">
            <v>11047.18</v>
          </cell>
          <cell r="H13">
            <v>1.3394999999999999</v>
          </cell>
          <cell r="I13">
            <v>1.72</v>
          </cell>
          <cell r="J13">
            <v>2.4228749999999999</v>
          </cell>
          <cell r="K13">
            <v>1.1025</v>
          </cell>
          <cell r="L13">
            <v>0</v>
          </cell>
        </row>
        <row r="14">
          <cell r="B14">
            <v>3.2</v>
          </cell>
          <cell r="C14" t="str">
            <v>stone work in 1:6 c/m</v>
          </cell>
          <cell r="D14" t="str">
            <v>M3</v>
          </cell>
          <cell r="E14">
            <v>23.051750000000006</v>
          </cell>
          <cell r="H14">
            <v>10.138500000000001</v>
          </cell>
          <cell r="I14">
            <v>12.913250000000003</v>
          </cell>
          <cell r="J14">
            <v>0</v>
          </cell>
          <cell r="K14">
            <v>0</v>
          </cell>
          <cell r="L14">
            <v>0</v>
          </cell>
        </row>
        <row r="15">
          <cell r="B15">
            <v>4.0999999999999996</v>
          </cell>
          <cell r="C15" t="str">
            <v xml:space="preserve">Brick work in 1:4 c/m         </v>
          </cell>
          <cell r="D15" t="str">
            <v>M3</v>
          </cell>
          <cell r="E15">
            <v>0</v>
          </cell>
          <cell r="F15">
            <v>12536.72</v>
          </cell>
          <cell r="G15">
            <v>0</v>
          </cell>
          <cell r="H15">
            <v>0</v>
          </cell>
          <cell r="I15">
            <v>0</v>
          </cell>
          <cell r="J15">
            <v>0</v>
          </cell>
          <cell r="K15">
            <v>0</v>
          </cell>
          <cell r="L15">
            <v>0</v>
          </cell>
        </row>
        <row r="16">
          <cell r="B16">
            <v>4.3</v>
          </cell>
          <cell r="C16" t="str">
            <v xml:space="preserve">Brick work in 1:6 c/m         </v>
          </cell>
          <cell r="D16" t="str">
            <v>M3</v>
          </cell>
          <cell r="E16">
            <v>3.3534000000000006</v>
          </cell>
          <cell r="H16">
            <v>0</v>
          </cell>
          <cell r="I16">
            <v>0</v>
          </cell>
          <cell r="J16">
            <v>0</v>
          </cell>
          <cell r="K16">
            <v>0.55890000000000006</v>
          </cell>
          <cell r="L16">
            <v>2.7945000000000007</v>
          </cell>
        </row>
        <row r="17">
          <cell r="C17" t="str">
            <v>Concreting Works</v>
          </cell>
        </row>
        <row r="18">
          <cell r="B18">
            <v>5.0999999999999996</v>
          </cell>
          <cell r="C18" t="str">
            <v>1:3:6 P.C.C</v>
          </cell>
          <cell r="D18" t="str">
            <v>M3</v>
          </cell>
          <cell r="E18">
            <v>0.80762499999999993</v>
          </cell>
          <cell r="F18">
            <v>9322.41</v>
          </cell>
          <cell r="G18">
            <v>7529.01</v>
          </cell>
          <cell r="H18">
            <v>0</v>
          </cell>
          <cell r="I18">
            <v>0</v>
          </cell>
          <cell r="J18">
            <v>0.80762499999999993</v>
          </cell>
          <cell r="K18">
            <v>0</v>
          </cell>
          <cell r="L18">
            <v>0</v>
          </cell>
        </row>
        <row r="19">
          <cell r="B19">
            <v>5.2</v>
          </cell>
          <cell r="C19" t="str">
            <v>1:2:4 P.C.C</v>
          </cell>
          <cell r="E19">
            <v>0</v>
          </cell>
          <cell r="H19">
            <v>0</v>
          </cell>
          <cell r="I19">
            <v>0</v>
          </cell>
          <cell r="J19">
            <v>0</v>
          </cell>
          <cell r="K19">
            <v>0</v>
          </cell>
          <cell r="L19">
            <v>0</v>
          </cell>
        </row>
        <row r="20">
          <cell r="B20">
            <v>5.3</v>
          </cell>
          <cell r="C20" t="str">
            <v>a)1:1.5:3 p.c.c. for R.R.C work</v>
          </cell>
          <cell r="D20" t="str">
            <v>M3</v>
          </cell>
          <cell r="E20">
            <v>14.4987175</v>
          </cell>
          <cell r="F20">
            <v>12529.36</v>
          </cell>
          <cell r="G20">
            <v>181659.65</v>
          </cell>
          <cell r="H20">
            <v>1.786</v>
          </cell>
          <cell r="I20">
            <v>1.1445300000000003</v>
          </cell>
          <cell r="J20">
            <v>10.288499999999999</v>
          </cell>
          <cell r="K20">
            <v>0.30768750000000006</v>
          </cell>
          <cell r="L20">
            <v>0.9720000000000002</v>
          </cell>
        </row>
        <row r="21">
          <cell r="C21" t="str">
            <v>Reinforecement works</v>
          </cell>
        </row>
        <row r="22">
          <cell r="B22">
            <v>5.4</v>
          </cell>
          <cell r="C22" t="str">
            <v>b) Reinforecement</v>
          </cell>
          <cell r="D22" t="str">
            <v>Kg</v>
          </cell>
          <cell r="E22">
            <v>1724.3215624999998</v>
          </cell>
          <cell r="H22">
            <v>140.51499999999999</v>
          </cell>
          <cell r="I22">
            <v>228.91</v>
          </cell>
          <cell r="J22">
            <v>1234.6199999999999</v>
          </cell>
          <cell r="K22">
            <v>23.076562500000005</v>
          </cell>
          <cell r="L22">
            <v>97.200000000000017</v>
          </cell>
        </row>
        <row r="23">
          <cell r="C23" t="str">
            <v>Form Works</v>
          </cell>
        </row>
        <row r="24">
          <cell r="B24">
            <v>5.5</v>
          </cell>
          <cell r="C24" t="str">
            <v>c) Form work</v>
          </cell>
          <cell r="D24" t="str">
            <v>M2</v>
          </cell>
          <cell r="E24">
            <v>103.041</v>
          </cell>
          <cell r="F24">
            <v>366.83</v>
          </cell>
          <cell r="G24">
            <v>37798.53</v>
          </cell>
          <cell r="H24">
            <v>6.12</v>
          </cell>
          <cell r="I24">
            <v>7.5360000000000005</v>
          </cell>
          <cell r="J24">
            <v>84.24</v>
          </cell>
          <cell r="K24">
            <v>1.7700000000000002</v>
          </cell>
          <cell r="L24">
            <v>3.375</v>
          </cell>
        </row>
        <row r="25">
          <cell r="C25" t="str">
            <v>Finishing and Plastering works</v>
          </cell>
        </row>
        <row r="26">
          <cell r="B26">
            <v>7.3</v>
          </cell>
          <cell r="C26" t="str">
            <v>1:4 Cement plaster in wall</v>
          </cell>
          <cell r="D26" t="str">
            <v>M2</v>
          </cell>
          <cell r="E26">
            <v>15.345000000000002</v>
          </cell>
          <cell r="F26">
            <v>298.31</v>
          </cell>
          <cell r="G26">
            <v>4577.57</v>
          </cell>
          <cell r="H26">
            <v>0</v>
          </cell>
          <cell r="I26">
            <v>0</v>
          </cell>
          <cell r="J26">
            <v>0</v>
          </cell>
          <cell r="K26">
            <v>6.03</v>
          </cell>
          <cell r="L26">
            <v>9.3150000000000013</v>
          </cell>
        </row>
        <row r="27">
          <cell r="B27">
            <v>7.1</v>
          </cell>
          <cell r="C27" t="str">
            <v>1:3 Cement plaster work in ceilling</v>
          </cell>
          <cell r="D27" t="str">
            <v>M2</v>
          </cell>
          <cell r="E27">
            <v>32.660000000000004</v>
          </cell>
          <cell r="F27">
            <v>253.79</v>
          </cell>
          <cell r="G27">
            <v>8288.7800000000007</v>
          </cell>
          <cell r="H27">
            <v>32.660000000000004</v>
          </cell>
          <cell r="I27">
            <v>0</v>
          </cell>
          <cell r="J27">
            <v>0</v>
          </cell>
          <cell r="K27">
            <v>0</v>
          </cell>
          <cell r="L27">
            <v>0</v>
          </cell>
        </row>
        <row r="28">
          <cell r="B28">
            <v>6.3</v>
          </cell>
          <cell r="C28" t="str">
            <v xml:space="preserve"> Cement punning work</v>
          </cell>
          <cell r="D28" t="str">
            <v>M2</v>
          </cell>
          <cell r="E28">
            <v>88.974999999999994</v>
          </cell>
          <cell r="F28">
            <v>154.28</v>
          </cell>
          <cell r="G28">
            <v>13727.06</v>
          </cell>
          <cell r="H28">
            <v>32.659999999999997</v>
          </cell>
          <cell r="I28">
            <v>0</v>
          </cell>
          <cell r="J28">
            <v>47</v>
          </cell>
          <cell r="K28">
            <v>0</v>
          </cell>
          <cell r="L28">
            <v>9.3150000000000013</v>
          </cell>
        </row>
        <row r="29">
          <cell r="C29" t="str">
            <v>Miscellanious works</v>
          </cell>
        </row>
        <row r="30">
          <cell r="B30">
            <v>9.5</v>
          </cell>
          <cell r="C30" t="str">
            <v>Providing and laying 2 coats of water proofing materials for terrace roof (elastocrate cementious elastrometric water proofing coating two components) capacity per Kg 6 sq ft as per specification and direction complete works.</v>
          </cell>
          <cell r="D30" t="str">
            <v>M2</v>
          </cell>
          <cell r="E30">
            <v>40.04</v>
          </cell>
          <cell r="H30">
            <v>0</v>
          </cell>
          <cell r="I30">
            <v>0</v>
          </cell>
          <cell r="J30">
            <v>40.04</v>
          </cell>
          <cell r="K30">
            <v>0</v>
          </cell>
          <cell r="L30">
            <v>0</v>
          </cell>
        </row>
      </sheetData>
      <sheetData sheetId="4">
        <row r="10">
          <cell r="B10" t="str">
            <v>Itemno</v>
          </cell>
          <cell r="C10" t="str">
            <v>Description</v>
          </cell>
          <cell r="D10" t="str">
            <v>No</v>
          </cell>
          <cell r="E10" t="str">
            <v>Length</v>
          </cell>
          <cell r="F10" t="str">
            <v>Total length</v>
          </cell>
          <cell r="G10" t="str">
            <v>Breadth</v>
          </cell>
          <cell r="H10" t="str">
            <v>Height</v>
          </cell>
          <cell r="I10" t="str">
            <v>Quantity</v>
          </cell>
          <cell r="J10" t="str">
            <v>Remarks</v>
          </cell>
        </row>
        <row r="12">
          <cell r="B12">
            <v>1</v>
          </cell>
          <cell r="C12" t="str">
            <v>E/w excavation in Boulder Mix  soil.</v>
          </cell>
        </row>
        <row r="13">
          <cell r="B13">
            <v>2.2000000000000002</v>
          </cell>
          <cell r="C13" t="str">
            <v>Found.</v>
          </cell>
          <cell r="D13">
            <v>1</v>
          </cell>
          <cell r="E13">
            <v>4.7</v>
          </cell>
          <cell r="F13">
            <v>4.7</v>
          </cell>
          <cell r="G13">
            <v>1.9</v>
          </cell>
          <cell r="H13">
            <v>2.2000000000000002</v>
          </cell>
          <cell r="I13">
            <v>19.646000000000001</v>
          </cell>
          <cell r="J13" t="str">
            <v>m3</v>
          </cell>
        </row>
        <row r="15">
          <cell r="C15" t="str">
            <v>Stone Soilling works</v>
          </cell>
        </row>
        <row r="16">
          <cell r="B16">
            <v>3.1</v>
          </cell>
          <cell r="D16">
            <v>1</v>
          </cell>
          <cell r="E16">
            <v>4.7</v>
          </cell>
          <cell r="F16">
            <v>4.7</v>
          </cell>
          <cell r="G16">
            <v>1.9</v>
          </cell>
          <cell r="H16">
            <v>0.15</v>
          </cell>
          <cell r="I16">
            <v>1.3394999999999999</v>
          </cell>
          <cell r="J16" t="str">
            <v>m3</v>
          </cell>
        </row>
        <row r="17">
          <cell r="C17" t="str">
            <v>RCC (1:1.5:3)</v>
          </cell>
        </row>
        <row r="18">
          <cell r="C18" t="str">
            <v>P.C.C</v>
          </cell>
        </row>
        <row r="19">
          <cell r="C19" t="str">
            <v>base</v>
          </cell>
          <cell r="D19">
            <v>1</v>
          </cell>
          <cell r="E19">
            <v>4.7</v>
          </cell>
          <cell r="F19">
            <v>4.7</v>
          </cell>
          <cell r="G19">
            <v>1.9</v>
          </cell>
          <cell r="H19">
            <v>0.1</v>
          </cell>
          <cell r="I19">
            <v>0.89300000000000002</v>
          </cell>
        </row>
        <row r="20">
          <cell r="C20" t="str">
            <v xml:space="preserve"> cover</v>
          </cell>
          <cell r="D20">
            <v>1</v>
          </cell>
          <cell r="E20">
            <v>4.7</v>
          </cell>
          <cell r="F20">
            <v>4.7</v>
          </cell>
          <cell r="G20">
            <v>1.9</v>
          </cell>
          <cell r="H20">
            <v>0.1</v>
          </cell>
          <cell r="I20">
            <v>0.89300000000000002</v>
          </cell>
        </row>
        <row r="21">
          <cell r="B21">
            <v>5.3</v>
          </cell>
          <cell r="I21">
            <v>1.786</v>
          </cell>
          <cell r="J21" t="str">
            <v>m3</v>
          </cell>
        </row>
        <row r="23">
          <cell r="B23">
            <v>5.4</v>
          </cell>
          <cell r="C23" t="str">
            <v>Reinforcement bar works</v>
          </cell>
          <cell r="E23">
            <v>1.79</v>
          </cell>
          <cell r="F23">
            <v>0.01</v>
          </cell>
          <cell r="I23">
            <v>140.51499999999999</v>
          </cell>
          <cell r="J23" t="str">
            <v>kg</v>
          </cell>
        </row>
        <row r="25">
          <cell r="C25" t="str">
            <v>Form works</v>
          </cell>
        </row>
        <row r="26">
          <cell r="C26" t="str">
            <v>cover</v>
          </cell>
          <cell r="D26">
            <v>1</v>
          </cell>
          <cell r="E26">
            <v>4</v>
          </cell>
          <cell r="G26">
            <v>1.2</v>
          </cell>
          <cell r="I26">
            <v>4.8</v>
          </cell>
        </row>
        <row r="27">
          <cell r="C27" t="str">
            <v>,,</v>
          </cell>
          <cell r="D27">
            <v>1</v>
          </cell>
          <cell r="E27">
            <v>13.2</v>
          </cell>
          <cell r="G27">
            <v>0.1</v>
          </cell>
          <cell r="I27">
            <v>1.32</v>
          </cell>
        </row>
        <row r="28">
          <cell r="B28">
            <v>5.5</v>
          </cell>
          <cell r="H28" t="str">
            <v>Total</v>
          </cell>
          <cell r="I28">
            <v>6.12</v>
          </cell>
          <cell r="J28" t="str">
            <v>m2</v>
          </cell>
        </row>
        <row r="29">
          <cell r="C29" t="str">
            <v>Stone Masonary work in 1:6 c/s mortar</v>
          </cell>
        </row>
        <row r="30">
          <cell r="C30" t="str">
            <v>long wall</v>
          </cell>
          <cell r="D30">
            <v>2</v>
          </cell>
          <cell r="E30">
            <v>4.7</v>
          </cell>
          <cell r="F30">
            <v>9.4</v>
          </cell>
        </row>
        <row r="31">
          <cell r="C31" t="str">
            <v>s.w.</v>
          </cell>
          <cell r="D31">
            <v>2</v>
          </cell>
          <cell r="E31">
            <v>1.9</v>
          </cell>
          <cell r="F31">
            <v>3.8</v>
          </cell>
        </row>
        <row r="32">
          <cell r="F32">
            <v>13.2</v>
          </cell>
          <cell r="G32">
            <v>0.35</v>
          </cell>
          <cell r="H32">
            <v>2.0750000000000002</v>
          </cell>
          <cell r="I32">
            <v>9.5865000000000009</v>
          </cell>
        </row>
        <row r="33">
          <cell r="C33" t="str">
            <v>partation wall</v>
          </cell>
          <cell r="D33">
            <v>1</v>
          </cell>
          <cell r="E33">
            <v>1.2</v>
          </cell>
          <cell r="F33">
            <v>1.2</v>
          </cell>
          <cell r="G33">
            <v>0.23</v>
          </cell>
          <cell r="H33">
            <v>2</v>
          </cell>
          <cell r="I33">
            <v>0.55200000000000005</v>
          </cell>
        </row>
        <row r="34">
          <cell r="B34">
            <v>3.2</v>
          </cell>
          <cell r="H34" t="str">
            <v>Total</v>
          </cell>
          <cell r="I34">
            <v>10.138500000000001</v>
          </cell>
          <cell r="J34" t="str">
            <v>m2</v>
          </cell>
        </row>
        <row r="35">
          <cell r="C35" t="str">
            <v>12.5 mm thick c/s 1:3 plaster</v>
          </cell>
        </row>
        <row r="36">
          <cell r="C36" t="str">
            <v>wall</v>
          </cell>
          <cell r="D36">
            <v>2</v>
          </cell>
          <cell r="E36">
            <v>4</v>
          </cell>
          <cell r="F36">
            <v>8</v>
          </cell>
        </row>
        <row r="37">
          <cell r="D37">
            <v>2</v>
          </cell>
          <cell r="E37">
            <v>1.2</v>
          </cell>
          <cell r="F37">
            <v>2.4</v>
          </cell>
        </row>
        <row r="38">
          <cell r="C38" t="str">
            <v>partation wall</v>
          </cell>
          <cell r="D38">
            <v>2</v>
          </cell>
          <cell r="E38">
            <v>1.2</v>
          </cell>
          <cell r="F38">
            <v>2.4</v>
          </cell>
        </row>
        <row r="39">
          <cell r="F39">
            <v>12.8</v>
          </cell>
          <cell r="H39">
            <v>2.2000000000000002</v>
          </cell>
          <cell r="I39">
            <v>28.160000000000004</v>
          </cell>
        </row>
        <row r="40">
          <cell r="C40" t="str">
            <v>floor</v>
          </cell>
          <cell r="D40">
            <v>1</v>
          </cell>
          <cell r="E40">
            <v>3.75</v>
          </cell>
          <cell r="F40">
            <v>3.75</v>
          </cell>
          <cell r="G40">
            <v>1.2</v>
          </cell>
          <cell r="I40">
            <v>4.5</v>
          </cell>
        </row>
        <row r="41">
          <cell r="B41">
            <v>7.1</v>
          </cell>
          <cell r="H41" t="str">
            <v>Total</v>
          </cell>
          <cell r="I41">
            <v>32.660000000000004</v>
          </cell>
          <cell r="J41" t="str">
            <v>m2</v>
          </cell>
        </row>
        <row r="42">
          <cell r="C42" t="str">
            <v>Cement punning works</v>
          </cell>
        </row>
        <row r="43">
          <cell r="B43">
            <v>6.3</v>
          </cell>
          <cell r="C43" t="str">
            <v>same as plaster area</v>
          </cell>
          <cell r="I43">
            <v>32.659999999999997</v>
          </cell>
          <cell r="J43" t="str">
            <v>m2</v>
          </cell>
        </row>
      </sheetData>
      <sheetData sheetId="5">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Boulder Mix  soil.</v>
          </cell>
        </row>
        <row r="14">
          <cell r="A14">
            <v>2.2000000000000002</v>
          </cell>
          <cell r="B14" t="str">
            <v>Found.</v>
          </cell>
          <cell r="C14">
            <v>0.5</v>
          </cell>
          <cell r="D14">
            <v>3.14</v>
          </cell>
          <cell r="E14">
            <v>2.7</v>
          </cell>
          <cell r="F14">
            <v>2.7</v>
          </cell>
          <cell r="G14">
            <v>2.5</v>
          </cell>
          <cell r="H14">
            <v>28.613250000000004</v>
          </cell>
          <cell r="I14" t="str">
            <v>m3</v>
          </cell>
        </row>
        <row r="15">
          <cell r="B15" t="str">
            <v>(3.14xd2/4xh)</v>
          </cell>
        </row>
        <row r="17">
          <cell r="B17" t="str">
            <v>Stone Soilling  works</v>
          </cell>
        </row>
        <row r="18">
          <cell r="A18">
            <v>3.1</v>
          </cell>
          <cell r="C18">
            <v>0.5</v>
          </cell>
          <cell r="D18">
            <v>3.14</v>
          </cell>
          <cell r="E18">
            <v>2.7</v>
          </cell>
          <cell r="F18">
            <v>2.7</v>
          </cell>
          <cell r="G18">
            <v>0.15</v>
          </cell>
          <cell r="H18">
            <v>1.72</v>
          </cell>
          <cell r="I18" t="str">
            <v>m3</v>
          </cell>
        </row>
        <row r="20">
          <cell r="B20" t="str">
            <v>Stone masonry works in 1:6 mortar.</v>
          </cell>
        </row>
        <row r="21">
          <cell r="C21">
            <v>0.5</v>
          </cell>
          <cell r="D21">
            <v>3.14</v>
          </cell>
          <cell r="E21">
            <v>2.7</v>
          </cell>
          <cell r="F21">
            <v>2.7</v>
          </cell>
          <cell r="G21">
            <v>2.5</v>
          </cell>
          <cell r="H21">
            <v>28.613250000000004</v>
          </cell>
        </row>
        <row r="22">
          <cell r="C22">
            <v>0.5</v>
          </cell>
          <cell r="D22">
            <v>3.14</v>
          </cell>
          <cell r="E22">
            <v>2</v>
          </cell>
          <cell r="F22">
            <v>2</v>
          </cell>
          <cell r="G22">
            <v>2.5</v>
          </cell>
          <cell r="H22">
            <v>15.700000000000001</v>
          </cell>
          <cell r="I22" t="str">
            <v>(-)</v>
          </cell>
        </row>
        <row r="23">
          <cell r="A23">
            <v>3.2</v>
          </cell>
          <cell r="G23" t="str">
            <v>Total</v>
          </cell>
          <cell r="H23">
            <v>12.913250000000003</v>
          </cell>
          <cell r="I23" t="str">
            <v>m3</v>
          </cell>
        </row>
        <row r="24">
          <cell r="A24">
            <v>5.3</v>
          </cell>
          <cell r="B24" t="str">
            <v>PCC (1:1.5:3)</v>
          </cell>
          <cell r="C24">
            <v>0.5</v>
          </cell>
          <cell r="D24">
            <v>3.14</v>
          </cell>
          <cell r="E24">
            <v>2.7</v>
          </cell>
          <cell r="F24">
            <v>2.7</v>
          </cell>
          <cell r="G24">
            <v>0.1</v>
          </cell>
          <cell r="H24">
            <v>1.1445300000000003</v>
          </cell>
          <cell r="I24" t="str">
            <v>m3</v>
          </cell>
        </row>
        <row r="26">
          <cell r="B26" t="str">
            <v>Reinforcement works 100kg /m3</v>
          </cell>
        </row>
        <row r="27">
          <cell r="A27">
            <v>5.4</v>
          </cell>
          <cell r="C27">
            <v>2</v>
          </cell>
          <cell r="D27">
            <v>100</v>
          </cell>
          <cell r="H27">
            <v>228.91</v>
          </cell>
          <cell r="I27" t="str">
            <v>Kg</v>
          </cell>
        </row>
        <row r="29">
          <cell r="B29" t="str">
            <v>Form works</v>
          </cell>
          <cell r="C29">
            <v>3.14</v>
          </cell>
          <cell r="D29">
            <v>2</v>
          </cell>
          <cell r="G29">
            <v>0.1</v>
          </cell>
          <cell r="H29">
            <v>0.62800000000000011</v>
          </cell>
        </row>
        <row r="30">
          <cell r="C30">
            <v>0.25</v>
          </cell>
          <cell r="D30">
            <v>3.14</v>
          </cell>
          <cell r="E30">
            <v>2</v>
          </cell>
          <cell r="F30">
            <v>2</v>
          </cell>
          <cell r="H30">
            <v>3.14</v>
          </cell>
        </row>
        <row r="31">
          <cell r="A31">
            <v>5.5</v>
          </cell>
          <cell r="C31">
            <v>2</v>
          </cell>
          <cell r="G31" t="str">
            <v>Total</v>
          </cell>
          <cell r="H31">
            <v>7.5360000000000005</v>
          </cell>
          <cell r="I31" t="str">
            <v>m2</v>
          </cell>
        </row>
      </sheetData>
      <sheetData sheetId="6">
        <row r="10">
          <cell r="A10" t="str">
            <v>S.N.</v>
          </cell>
          <cell r="B10" t="str">
            <v>Description</v>
          </cell>
          <cell r="C10" t="str">
            <v>No</v>
          </cell>
          <cell r="D10" t="str">
            <v>Length</v>
          </cell>
          <cell r="E10" t="str">
            <v>Total length</v>
          </cell>
          <cell r="F10" t="str">
            <v>Breadth</v>
          </cell>
          <cell r="G10" t="str">
            <v>Height</v>
          </cell>
          <cell r="H10" t="str">
            <v>Quantity</v>
          </cell>
          <cell r="I10" t="str">
            <v>Remarks</v>
          </cell>
        </row>
        <row r="11">
          <cell r="B11" t="str">
            <v>E/w excavation inBoulder Mix  soil</v>
          </cell>
        </row>
        <row r="12">
          <cell r="A12">
            <v>2.2000000000000002</v>
          </cell>
          <cell r="B12" t="str">
            <v xml:space="preserve"> Found.</v>
          </cell>
          <cell r="C12">
            <v>1</v>
          </cell>
          <cell r="D12">
            <v>4.55</v>
          </cell>
          <cell r="E12">
            <v>4.55</v>
          </cell>
          <cell r="F12">
            <v>3.55</v>
          </cell>
          <cell r="G12">
            <v>2.5499999999999998</v>
          </cell>
          <cell r="H12">
            <v>41.188874999999989</v>
          </cell>
          <cell r="I12" t="str">
            <v>m3</v>
          </cell>
        </row>
        <row r="14">
          <cell r="B14" t="str">
            <v>Stone Soling solling works</v>
          </cell>
        </row>
        <row r="15">
          <cell r="A15">
            <v>3.1</v>
          </cell>
          <cell r="C15">
            <v>1</v>
          </cell>
          <cell r="D15">
            <v>4.55</v>
          </cell>
          <cell r="E15">
            <v>4.55</v>
          </cell>
          <cell r="F15">
            <v>3.55</v>
          </cell>
          <cell r="G15">
            <v>0.15</v>
          </cell>
          <cell r="H15">
            <v>2.4228749999999999</v>
          </cell>
          <cell r="I15" t="str">
            <v>m2</v>
          </cell>
        </row>
        <row r="17">
          <cell r="B17" t="str">
            <v>PCC (1:3:6)</v>
          </cell>
        </row>
        <row r="18">
          <cell r="A18">
            <v>5.0999999999999996</v>
          </cell>
          <cell r="C18">
            <v>1</v>
          </cell>
          <cell r="D18">
            <v>4.55</v>
          </cell>
          <cell r="E18">
            <v>4.55</v>
          </cell>
          <cell r="F18">
            <v>3.55</v>
          </cell>
          <cell r="G18">
            <v>0.05</v>
          </cell>
          <cell r="H18">
            <v>0.80762499999999993</v>
          </cell>
          <cell r="I18" t="str">
            <v>m3</v>
          </cell>
        </row>
        <row r="20">
          <cell r="B20" t="str">
            <v>RCC works</v>
          </cell>
        </row>
        <row r="21">
          <cell r="B21" t="str">
            <v>PCC (1:1.5:3)</v>
          </cell>
        </row>
        <row r="22">
          <cell r="B22" t="str">
            <v>base</v>
          </cell>
          <cell r="C22">
            <v>1</v>
          </cell>
          <cell r="D22">
            <v>4.3499999999999996</v>
          </cell>
          <cell r="E22">
            <v>4.3499999999999996</v>
          </cell>
          <cell r="F22">
            <v>3.35</v>
          </cell>
          <cell r="G22">
            <v>0.15</v>
          </cell>
          <cell r="H22">
            <v>2.1858749999999998</v>
          </cell>
        </row>
        <row r="23">
          <cell r="B23" t="str">
            <v>cover</v>
          </cell>
          <cell r="C23">
            <v>1</v>
          </cell>
          <cell r="D23">
            <v>4.3499999999999996</v>
          </cell>
          <cell r="E23">
            <v>4.3499999999999996</v>
          </cell>
          <cell r="F23">
            <v>3.35</v>
          </cell>
          <cell r="G23">
            <v>0.15</v>
          </cell>
          <cell r="H23">
            <v>2.1858749999999998</v>
          </cell>
        </row>
        <row r="24">
          <cell r="B24" t="str">
            <v>Side walls</v>
          </cell>
          <cell r="C24">
            <v>2</v>
          </cell>
          <cell r="D24">
            <v>4.3499999999999996</v>
          </cell>
          <cell r="E24">
            <v>8.6999999999999993</v>
          </cell>
          <cell r="F24">
            <v>0.17499999999999999</v>
          </cell>
          <cell r="G24">
            <v>2.2999999999999998</v>
          </cell>
          <cell r="H24">
            <v>3.5017499999999995</v>
          </cell>
        </row>
        <row r="25">
          <cell r="C25">
            <v>2</v>
          </cell>
          <cell r="D25">
            <v>3</v>
          </cell>
          <cell r="E25">
            <v>6</v>
          </cell>
          <cell r="F25">
            <v>0.17499999999999999</v>
          </cell>
          <cell r="G25">
            <v>2.2999999999999998</v>
          </cell>
          <cell r="H25">
            <v>2.415</v>
          </cell>
        </row>
        <row r="26">
          <cell r="A26">
            <v>5.3</v>
          </cell>
          <cell r="G26" t="str">
            <v>Total</v>
          </cell>
          <cell r="H26">
            <v>10.288499999999999</v>
          </cell>
          <cell r="I26" t="str">
            <v>m3</v>
          </cell>
        </row>
        <row r="28">
          <cell r="A28">
            <v>5.4</v>
          </cell>
          <cell r="B28" t="str">
            <v>Reinforcement bar works (120kg/m3)</v>
          </cell>
          <cell r="D28">
            <v>10.288499999999999</v>
          </cell>
          <cell r="E28">
            <v>120</v>
          </cell>
          <cell r="H28">
            <v>1234.6199999999999</v>
          </cell>
          <cell r="I28" t="str">
            <v>kg</v>
          </cell>
        </row>
        <row r="31">
          <cell r="B31" t="str">
            <v>Form works</v>
          </cell>
        </row>
        <row r="32">
          <cell r="B32" t="str">
            <v>Side walls outer</v>
          </cell>
          <cell r="C32">
            <v>2</v>
          </cell>
          <cell r="D32">
            <v>4.3499999999999996</v>
          </cell>
          <cell r="E32">
            <v>8.6999999999999993</v>
          </cell>
        </row>
        <row r="33">
          <cell r="C33">
            <v>2</v>
          </cell>
          <cell r="D33">
            <v>3.35</v>
          </cell>
          <cell r="E33">
            <v>6.7</v>
          </cell>
        </row>
        <row r="34">
          <cell r="E34">
            <v>15.399999999999999</v>
          </cell>
          <cell r="G34">
            <v>2.6</v>
          </cell>
          <cell r="H34">
            <v>40.04</v>
          </cell>
        </row>
        <row r="35">
          <cell r="B35" t="str">
            <v>Side walls inner</v>
          </cell>
          <cell r="C35">
            <v>2</v>
          </cell>
          <cell r="D35">
            <v>4</v>
          </cell>
          <cell r="E35">
            <v>8</v>
          </cell>
        </row>
        <row r="36">
          <cell r="C36">
            <v>2</v>
          </cell>
          <cell r="D36">
            <v>3</v>
          </cell>
          <cell r="E36">
            <v>6</v>
          </cell>
        </row>
        <row r="37">
          <cell r="E37">
            <v>14</v>
          </cell>
          <cell r="G37">
            <v>2.2999999999999998</v>
          </cell>
          <cell r="H37">
            <v>32.199999999999996</v>
          </cell>
        </row>
        <row r="38">
          <cell r="B38" t="str">
            <v>cover</v>
          </cell>
          <cell r="C38">
            <v>1</v>
          </cell>
          <cell r="D38">
            <v>4</v>
          </cell>
          <cell r="E38">
            <v>4</v>
          </cell>
          <cell r="F38">
            <v>3</v>
          </cell>
          <cell r="H38">
            <v>12</v>
          </cell>
        </row>
        <row r="39">
          <cell r="A39">
            <v>5.5</v>
          </cell>
          <cell r="G39" t="str">
            <v>Total</v>
          </cell>
          <cell r="H39">
            <v>84.24</v>
          </cell>
          <cell r="I39" t="str">
            <v>m2</v>
          </cell>
        </row>
        <row r="41">
          <cell r="B41" t="str">
            <v>Cement punning works (1:1)</v>
          </cell>
        </row>
        <row r="42">
          <cell r="B42" t="str">
            <v>wall</v>
          </cell>
          <cell r="C42">
            <v>2</v>
          </cell>
          <cell r="D42">
            <v>4</v>
          </cell>
          <cell r="E42">
            <v>8</v>
          </cell>
        </row>
        <row r="43">
          <cell r="C43">
            <v>2</v>
          </cell>
          <cell r="D43">
            <v>3</v>
          </cell>
          <cell r="E43">
            <v>6</v>
          </cell>
        </row>
        <row r="44">
          <cell r="E44">
            <v>14</v>
          </cell>
          <cell r="G44">
            <v>2.5</v>
          </cell>
          <cell r="H44">
            <v>35</v>
          </cell>
        </row>
        <row r="45">
          <cell r="B45" t="str">
            <v>floor</v>
          </cell>
          <cell r="C45">
            <v>1</v>
          </cell>
          <cell r="D45">
            <v>4</v>
          </cell>
          <cell r="E45">
            <v>4</v>
          </cell>
          <cell r="F45">
            <v>3</v>
          </cell>
          <cell r="H45">
            <v>12</v>
          </cell>
        </row>
        <row r="46">
          <cell r="A46">
            <v>6.3</v>
          </cell>
          <cell r="G46" t="str">
            <v>Total</v>
          </cell>
          <cell r="H46">
            <v>47</v>
          </cell>
          <cell r="I46" t="str">
            <v>m2</v>
          </cell>
        </row>
        <row r="48">
          <cell r="B48" t="str">
            <v>Providing and laying 2 coats of water proofing materials for terrace roof (elastocrate cementious elastrometric water proofing coating two components) capacity per Kg 6 sq ft as per specification and direction complete works.</v>
          </cell>
        </row>
        <row r="49">
          <cell r="A49">
            <v>9.5</v>
          </cell>
          <cell r="B49" t="str">
            <v>Do but for outer side of wall perimeter of wall</v>
          </cell>
          <cell r="C49">
            <v>1</v>
          </cell>
          <cell r="D49">
            <v>15.4</v>
          </cell>
          <cell r="G49">
            <v>2.6</v>
          </cell>
          <cell r="H49">
            <v>40.04</v>
          </cell>
          <cell r="I49" t="str">
            <v>m2</v>
          </cell>
        </row>
      </sheetData>
      <sheetData sheetId="7">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Boulder Mix  soil.</v>
          </cell>
        </row>
        <row r="14">
          <cell r="A14">
            <v>2.2000000000000002</v>
          </cell>
          <cell r="B14" t="str">
            <v>Found.</v>
          </cell>
          <cell r="C14">
            <v>1</v>
          </cell>
          <cell r="D14">
            <v>1.05</v>
          </cell>
          <cell r="E14">
            <v>1.05</v>
          </cell>
          <cell r="F14">
            <v>1.05</v>
          </cell>
          <cell r="G14">
            <v>0.25</v>
          </cell>
          <cell r="H14">
            <v>0.27562500000000001</v>
          </cell>
          <cell r="I14" t="str">
            <v>m3</v>
          </cell>
        </row>
        <row r="15">
          <cell r="B15" t="str">
            <v>(inner size .45x.45x.45)</v>
          </cell>
        </row>
        <row r="17">
          <cell r="B17" t="str">
            <v>Stone  solling works</v>
          </cell>
        </row>
        <row r="18">
          <cell r="A18">
            <v>3.1</v>
          </cell>
          <cell r="C18">
            <v>1</v>
          </cell>
          <cell r="D18">
            <v>1.05</v>
          </cell>
          <cell r="E18">
            <v>1.05</v>
          </cell>
          <cell r="F18">
            <v>1.05</v>
          </cell>
          <cell r="H18">
            <v>1.1025</v>
          </cell>
          <cell r="I18" t="str">
            <v>m2</v>
          </cell>
        </row>
        <row r="20">
          <cell r="B20" t="str">
            <v>RCC works</v>
          </cell>
        </row>
        <row r="21">
          <cell r="B21" t="str">
            <v>PCC (1:1.5:3)</v>
          </cell>
        </row>
        <row r="22">
          <cell r="B22" t="str">
            <v>base</v>
          </cell>
          <cell r="C22">
            <v>1</v>
          </cell>
          <cell r="D22">
            <v>1.05</v>
          </cell>
          <cell r="E22">
            <v>1.05</v>
          </cell>
          <cell r="F22">
            <v>1.05</v>
          </cell>
          <cell r="G22">
            <v>0.1</v>
          </cell>
          <cell r="H22">
            <v>0.11025000000000001</v>
          </cell>
        </row>
        <row r="23">
          <cell r="B23" t="str">
            <v>cover</v>
          </cell>
          <cell r="C23">
            <v>1</v>
          </cell>
          <cell r="D23">
            <v>1.35</v>
          </cell>
          <cell r="E23">
            <v>1.35</v>
          </cell>
          <cell r="F23">
            <v>1.35</v>
          </cell>
          <cell r="G23">
            <v>0.1</v>
          </cell>
          <cell r="H23">
            <v>0.18225000000000002</v>
          </cell>
        </row>
        <row r="24">
          <cell r="B24" t="str">
            <v>fixing for pump</v>
          </cell>
          <cell r="C24">
            <v>1</v>
          </cell>
          <cell r="D24">
            <v>0.45</v>
          </cell>
          <cell r="E24">
            <v>0.45</v>
          </cell>
          <cell r="F24">
            <v>0.45</v>
          </cell>
          <cell r="G24">
            <v>7.4999999999999997E-2</v>
          </cell>
          <cell r="H24">
            <v>1.5187500000000001E-2</v>
          </cell>
        </row>
        <row r="25">
          <cell r="A25">
            <v>5.3</v>
          </cell>
          <cell r="G25" t="str">
            <v>Total</v>
          </cell>
          <cell r="H25">
            <v>0.30768750000000006</v>
          </cell>
          <cell r="I25" t="str">
            <v>m3</v>
          </cell>
        </row>
        <row r="26">
          <cell r="A26">
            <v>5.4</v>
          </cell>
          <cell r="B26" t="str">
            <v>Reinforcement bar works Cover(75 kg/m3)</v>
          </cell>
          <cell r="D26">
            <v>0.30768750000000006</v>
          </cell>
          <cell r="E26">
            <v>75</v>
          </cell>
          <cell r="H26">
            <v>23.076562500000005</v>
          </cell>
          <cell r="I26" t="str">
            <v>kg</v>
          </cell>
        </row>
        <row r="28">
          <cell r="B28" t="str">
            <v>Form works</v>
          </cell>
        </row>
        <row r="29">
          <cell r="B29" t="str">
            <v>cover side</v>
          </cell>
          <cell r="C29">
            <v>4</v>
          </cell>
          <cell r="D29">
            <v>1.35</v>
          </cell>
          <cell r="E29">
            <v>5.4</v>
          </cell>
        </row>
        <row r="30">
          <cell r="B30" t="str">
            <v>base ,,</v>
          </cell>
          <cell r="C30">
            <v>4</v>
          </cell>
          <cell r="D30">
            <v>1.05</v>
          </cell>
          <cell r="E30">
            <v>4.2</v>
          </cell>
        </row>
        <row r="31">
          <cell r="E31">
            <v>9.6000000000000014</v>
          </cell>
          <cell r="G31">
            <v>0.1</v>
          </cell>
          <cell r="H31">
            <v>0.96000000000000019</v>
          </cell>
        </row>
        <row r="32">
          <cell r="B32" t="str">
            <v xml:space="preserve">base </v>
          </cell>
          <cell r="C32">
            <v>1</v>
          </cell>
          <cell r="D32">
            <v>0.9</v>
          </cell>
          <cell r="E32">
            <v>0.9</v>
          </cell>
          <cell r="F32">
            <v>0.9</v>
          </cell>
          <cell r="H32">
            <v>0.81</v>
          </cell>
        </row>
        <row r="33">
          <cell r="A33">
            <v>5.5</v>
          </cell>
          <cell r="G33" t="str">
            <v>Total</v>
          </cell>
          <cell r="H33">
            <v>1.7700000000000002</v>
          </cell>
          <cell r="I33" t="str">
            <v>m2</v>
          </cell>
        </row>
        <row r="34">
          <cell r="B34" t="str">
            <v>Brick works in 1:6 c/s mortar</v>
          </cell>
        </row>
        <row r="35">
          <cell r="B35" t="str">
            <v>long wall</v>
          </cell>
          <cell r="C35">
            <v>2</v>
          </cell>
          <cell r="D35">
            <v>1.05</v>
          </cell>
          <cell r="E35">
            <v>2.1</v>
          </cell>
        </row>
        <row r="36">
          <cell r="B36" t="str">
            <v>s.w.</v>
          </cell>
          <cell r="C36">
            <v>2</v>
          </cell>
          <cell r="D36">
            <v>0.6</v>
          </cell>
          <cell r="E36">
            <v>1.2</v>
          </cell>
        </row>
        <row r="37">
          <cell r="E37">
            <v>3.3</v>
          </cell>
          <cell r="F37">
            <v>0.23</v>
          </cell>
          <cell r="G37">
            <v>0.9</v>
          </cell>
          <cell r="H37">
            <v>0.68310000000000004</v>
          </cell>
        </row>
        <row r="38">
          <cell r="B38" t="str">
            <v>deduct door</v>
          </cell>
          <cell r="C38">
            <v>1</v>
          </cell>
          <cell r="D38">
            <v>0.6</v>
          </cell>
          <cell r="E38">
            <v>0.6</v>
          </cell>
          <cell r="F38">
            <v>0.23</v>
          </cell>
          <cell r="G38">
            <v>0.9</v>
          </cell>
          <cell r="H38">
            <v>-0.1242</v>
          </cell>
        </row>
        <row r="39">
          <cell r="A39">
            <v>4.3</v>
          </cell>
          <cell r="G39" t="str">
            <v>Total</v>
          </cell>
          <cell r="H39">
            <v>0.55890000000000006</v>
          </cell>
          <cell r="I39" t="str">
            <v>m3</v>
          </cell>
        </row>
        <row r="41">
          <cell r="B41" t="str">
            <v>12.5 mm thick c/s 1:4 plaster</v>
          </cell>
        </row>
        <row r="42">
          <cell r="B42" t="str">
            <v>wall</v>
          </cell>
          <cell r="C42">
            <v>4</v>
          </cell>
          <cell r="D42">
            <v>1.05</v>
          </cell>
          <cell r="E42">
            <v>4.2</v>
          </cell>
          <cell r="G42">
            <v>0.9</v>
          </cell>
          <cell r="H42">
            <v>3.7800000000000002</v>
          </cell>
        </row>
        <row r="43">
          <cell r="B43" t="str">
            <v>inner</v>
          </cell>
          <cell r="C43">
            <v>1</v>
          </cell>
          <cell r="D43">
            <v>0.6</v>
          </cell>
          <cell r="E43">
            <v>0.6</v>
          </cell>
          <cell r="G43">
            <v>0.9</v>
          </cell>
          <cell r="H43">
            <v>0.54</v>
          </cell>
        </row>
        <row r="44">
          <cell r="B44" t="str">
            <v>cover side</v>
          </cell>
          <cell r="C44">
            <v>4</v>
          </cell>
          <cell r="D44">
            <v>1.35</v>
          </cell>
          <cell r="E44">
            <v>5.4</v>
          </cell>
          <cell r="G44">
            <v>0.1</v>
          </cell>
          <cell r="H44">
            <v>0.54</v>
          </cell>
        </row>
        <row r="45">
          <cell r="B45" t="str">
            <v xml:space="preserve">cover </v>
          </cell>
          <cell r="C45">
            <v>1</v>
          </cell>
          <cell r="D45">
            <v>0.9</v>
          </cell>
          <cell r="E45">
            <v>0.9</v>
          </cell>
          <cell r="F45">
            <v>0.9</v>
          </cell>
          <cell r="H45">
            <v>0.81</v>
          </cell>
        </row>
        <row r="46">
          <cell r="C46">
            <v>1</v>
          </cell>
          <cell r="D46">
            <v>0.6</v>
          </cell>
          <cell r="E46">
            <v>0.6</v>
          </cell>
          <cell r="F46">
            <v>0.6</v>
          </cell>
          <cell r="H46">
            <v>0.36</v>
          </cell>
        </row>
        <row r="47">
          <cell r="A47">
            <v>7.3</v>
          </cell>
          <cell r="G47" t="str">
            <v>Total</v>
          </cell>
          <cell r="H47">
            <v>6.03</v>
          </cell>
          <cell r="I47" t="str">
            <v>m2</v>
          </cell>
        </row>
      </sheetData>
      <sheetData sheetId="8">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Boulder Mix  soil.</v>
          </cell>
        </row>
        <row r="14">
          <cell r="A14">
            <v>2.2000000000000002</v>
          </cell>
          <cell r="B14" t="str">
            <v>Found.(inner size .45x.45x.45)</v>
          </cell>
          <cell r="C14">
            <v>6</v>
          </cell>
          <cell r="D14">
            <v>0.9</v>
          </cell>
          <cell r="E14">
            <v>5.4</v>
          </cell>
          <cell r="F14">
            <v>0.9</v>
          </cell>
          <cell r="G14">
            <v>1</v>
          </cell>
          <cell r="H14">
            <v>4.8600000000000003</v>
          </cell>
          <cell r="I14" t="str">
            <v>m3</v>
          </cell>
        </row>
        <row r="17">
          <cell r="A17">
            <v>3.1</v>
          </cell>
          <cell r="B17" t="str">
            <v>Stone solling works</v>
          </cell>
        </row>
        <row r="18">
          <cell r="C18">
            <v>6</v>
          </cell>
          <cell r="D18">
            <v>0.9</v>
          </cell>
          <cell r="E18">
            <v>5.4</v>
          </cell>
          <cell r="F18">
            <v>0.9</v>
          </cell>
          <cell r="G18">
            <v>0.15</v>
          </cell>
          <cell r="H18">
            <v>0.73</v>
          </cell>
          <cell r="I18" t="str">
            <v>m3</v>
          </cell>
        </row>
        <row r="19">
          <cell r="B19" t="str">
            <v>Brick works in 1:6 c/s mortar</v>
          </cell>
        </row>
        <row r="20">
          <cell r="B20" t="str">
            <v>long wall</v>
          </cell>
          <cell r="C20">
            <v>12</v>
          </cell>
          <cell r="D20">
            <v>0.9</v>
          </cell>
          <cell r="E20">
            <v>10.8</v>
          </cell>
        </row>
        <row r="21">
          <cell r="B21" t="str">
            <v>s.w.</v>
          </cell>
          <cell r="C21">
            <v>12</v>
          </cell>
          <cell r="D21">
            <v>0.45</v>
          </cell>
          <cell r="E21">
            <v>5.4</v>
          </cell>
        </row>
        <row r="22">
          <cell r="A22">
            <v>4.3</v>
          </cell>
          <cell r="E22">
            <v>16.200000000000003</v>
          </cell>
          <cell r="F22">
            <v>0.23</v>
          </cell>
          <cell r="G22">
            <v>0.75</v>
          </cell>
          <cell r="H22">
            <v>2.7945000000000007</v>
          </cell>
          <cell r="I22" t="str">
            <v>m3</v>
          </cell>
        </row>
        <row r="23">
          <cell r="B23" t="str">
            <v>PCC (1:1.5:3)</v>
          </cell>
        </row>
        <row r="24">
          <cell r="B24" t="str">
            <v>base</v>
          </cell>
          <cell r="C24">
            <v>6</v>
          </cell>
          <cell r="D24">
            <v>0.9</v>
          </cell>
          <cell r="E24">
            <v>5.4</v>
          </cell>
          <cell r="F24">
            <v>0.9</v>
          </cell>
          <cell r="G24">
            <v>0.1</v>
          </cell>
          <cell r="H24">
            <v>0.4860000000000001</v>
          </cell>
        </row>
        <row r="25">
          <cell r="B25" t="str">
            <v>cover</v>
          </cell>
          <cell r="C25">
            <v>6</v>
          </cell>
          <cell r="D25">
            <v>0.9</v>
          </cell>
          <cell r="E25">
            <v>5.4</v>
          </cell>
          <cell r="F25">
            <v>0.9</v>
          </cell>
          <cell r="G25">
            <v>0.1</v>
          </cell>
          <cell r="H25">
            <v>0.4860000000000001</v>
          </cell>
        </row>
        <row r="26">
          <cell r="A26">
            <v>5.3</v>
          </cell>
          <cell r="G26" t="str">
            <v>Total</v>
          </cell>
          <cell r="H26">
            <v>0.9720000000000002</v>
          </cell>
          <cell r="I26" t="str">
            <v>m3</v>
          </cell>
        </row>
        <row r="27">
          <cell r="A27">
            <v>5.4</v>
          </cell>
          <cell r="B27" t="str">
            <v>Reinforcement bar works Cover(100kg/m3)</v>
          </cell>
          <cell r="D27">
            <v>0.9720000000000002</v>
          </cell>
          <cell r="E27">
            <v>100</v>
          </cell>
          <cell r="H27">
            <v>97.200000000000017</v>
          </cell>
          <cell r="I27" t="str">
            <v>kg</v>
          </cell>
        </row>
        <row r="28">
          <cell r="H28">
            <v>9.7200000000000022E-2</v>
          </cell>
        </row>
        <row r="29">
          <cell r="B29" t="str">
            <v>Form works</v>
          </cell>
        </row>
        <row r="30">
          <cell r="B30" t="str">
            <v>cover side</v>
          </cell>
          <cell r="C30">
            <v>12</v>
          </cell>
          <cell r="D30">
            <v>0.9</v>
          </cell>
          <cell r="E30">
            <v>10.8</v>
          </cell>
        </row>
        <row r="31">
          <cell r="B31" t="str">
            <v>base ,,</v>
          </cell>
          <cell r="C31">
            <v>12</v>
          </cell>
          <cell r="D31">
            <v>0.9</v>
          </cell>
          <cell r="E31">
            <v>10.8</v>
          </cell>
        </row>
        <row r="32">
          <cell r="E32">
            <v>21.6</v>
          </cell>
          <cell r="G32">
            <v>0.1</v>
          </cell>
          <cell r="H32">
            <v>2.16</v>
          </cell>
        </row>
        <row r="33">
          <cell r="B33" t="str">
            <v xml:space="preserve">base </v>
          </cell>
          <cell r="C33">
            <v>6</v>
          </cell>
          <cell r="D33">
            <v>0.45</v>
          </cell>
          <cell r="E33">
            <v>2.7</v>
          </cell>
          <cell r="F33">
            <v>0.45</v>
          </cell>
          <cell r="H33">
            <v>1.2150000000000001</v>
          </cell>
        </row>
        <row r="34">
          <cell r="A34">
            <v>5.5</v>
          </cell>
          <cell r="G34" t="str">
            <v>Total</v>
          </cell>
          <cell r="H34">
            <v>3.375</v>
          </cell>
          <cell r="I34" t="str">
            <v>m2</v>
          </cell>
        </row>
        <row r="35">
          <cell r="B35" t="str">
            <v>12.5 mm thick c/s 1:4 plaster</v>
          </cell>
        </row>
        <row r="36">
          <cell r="B36" t="str">
            <v>wall</v>
          </cell>
          <cell r="C36">
            <v>24</v>
          </cell>
          <cell r="D36">
            <v>0.45</v>
          </cell>
          <cell r="E36">
            <v>10.8</v>
          </cell>
          <cell r="G36">
            <v>0.75</v>
          </cell>
          <cell r="H36">
            <v>8.1000000000000014</v>
          </cell>
        </row>
        <row r="37">
          <cell r="B37" t="str">
            <v>floor</v>
          </cell>
          <cell r="C37">
            <v>6</v>
          </cell>
          <cell r="D37">
            <v>0.45</v>
          </cell>
          <cell r="E37">
            <v>2.7</v>
          </cell>
          <cell r="F37">
            <v>0.45</v>
          </cell>
          <cell r="H37">
            <v>1.2150000000000001</v>
          </cell>
        </row>
        <row r="38">
          <cell r="A38">
            <v>7.3</v>
          </cell>
          <cell r="G38" t="str">
            <v>Total</v>
          </cell>
          <cell r="H38">
            <v>9.3150000000000013</v>
          </cell>
          <cell r="I38" t="str">
            <v>m2</v>
          </cell>
        </row>
        <row r="40">
          <cell r="B40" t="str">
            <v>Cement punning works</v>
          </cell>
        </row>
        <row r="41">
          <cell r="A41">
            <v>6.3</v>
          </cell>
          <cell r="B41" t="str">
            <v>same as plaster area</v>
          </cell>
          <cell r="H41">
            <v>9.3150000000000013</v>
          </cell>
          <cell r="I41" t="str">
            <v>m2</v>
          </cell>
        </row>
      </sheetData>
      <sheetData sheetId="9">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Boulder Mix  soil.</v>
          </cell>
        </row>
        <row r="14">
          <cell r="A14">
            <v>2.2000000000000002</v>
          </cell>
          <cell r="B14" t="str">
            <v>Retaing wall</v>
          </cell>
          <cell r="C14">
            <v>1</v>
          </cell>
          <cell r="D14">
            <v>10</v>
          </cell>
          <cell r="E14">
            <v>10</v>
          </cell>
          <cell r="F14">
            <v>0.75</v>
          </cell>
          <cell r="G14">
            <v>0.6</v>
          </cell>
          <cell r="H14">
            <v>4.5</v>
          </cell>
          <cell r="I14" t="str">
            <v>m3</v>
          </cell>
        </row>
        <row r="16">
          <cell r="B16" t="str">
            <v>Stone Soilling solling works</v>
          </cell>
        </row>
        <row r="17">
          <cell r="A17">
            <v>3.1</v>
          </cell>
          <cell r="B17" t="str">
            <v>Retaing wall</v>
          </cell>
          <cell r="C17">
            <v>1</v>
          </cell>
          <cell r="D17">
            <v>10</v>
          </cell>
          <cell r="E17">
            <v>10</v>
          </cell>
          <cell r="F17">
            <v>0.75</v>
          </cell>
          <cell r="G17">
            <v>0.15</v>
          </cell>
          <cell r="H17">
            <v>1.125</v>
          </cell>
          <cell r="I17" t="str">
            <v>m3</v>
          </cell>
        </row>
        <row r="18">
          <cell r="B18" t="str">
            <v>PCC (1:3:6)</v>
          </cell>
        </row>
        <row r="19">
          <cell r="A19">
            <v>5.0999999999999996</v>
          </cell>
          <cell r="B19" t="str">
            <v>Retaing wall</v>
          </cell>
          <cell r="C19">
            <v>1</v>
          </cell>
          <cell r="D19">
            <v>10</v>
          </cell>
          <cell r="E19">
            <v>10</v>
          </cell>
          <cell r="F19">
            <v>0.75</v>
          </cell>
          <cell r="G19">
            <v>7.4999999999999997E-2</v>
          </cell>
          <cell r="H19">
            <v>0.5625</v>
          </cell>
          <cell r="I19" t="str">
            <v>m3</v>
          </cell>
        </row>
        <row r="22">
          <cell r="B22" t="str">
            <v>Stone Masonary work in 1:6 c/s mortar</v>
          </cell>
        </row>
        <row r="23">
          <cell r="A23">
            <v>3.2</v>
          </cell>
          <cell r="B23" t="str">
            <v>Retaing wall</v>
          </cell>
          <cell r="C23">
            <v>1</v>
          </cell>
          <cell r="D23">
            <v>10</v>
          </cell>
          <cell r="E23">
            <v>10</v>
          </cell>
          <cell r="F23">
            <v>0.57499999999999996</v>
          </cell>
          <cell r="G23">
            <v>1.8</v>
          </cell>
          <cell r="H23">
            <v>10.35</v>
          </cell>
          <cell r="I23" t="str">
            <v>m3</v>
          </cell>
        </row>
        <row r="24">
          <cell r="B24" t="str">
            <v>Flush Pointing (1:1) c/s Mortar</v>
          </cell>
        </row>
        <row r="25">
          <cell r="A25">
            <v>7.4</v>
          </cell>
          <cell r="B25" t="str">
            <v>Retaing wall</v>
          </cell>
          <cell r="C25">
            <v>1</v>
          </cell>
          <cell r="D25">
            <v>10</v>
          </cell>
          <cell r="E25">
            <v>10</v>
          </cell>
          <cell r="G25">
            <v>1.8</v>
          </cell>
          <cell r="H25">
            <v>18</v>
          </cell>
          <cell r="I25" t="str">
            <v>M2</v>
          </cell>
        </row>
        <row r="26">
          <cell r="B26" t="str">
            <v>PCC (1:2:4)</v>
          </cell>
        </row>
        <row r="27">
          <cell r="A27">
            <v>5.2</v>
          </cell>
          <cell r="B27" t="str">
            <v>Retaing wall top</v>
          </cell>
          <cell r="C27">
            <v>1</v>
          </cell>
          <cell r="D27">
            <v>10</v>
          </cell>
          <cell r="E27">
            <v>10</v>
          </cell>
          <cell r="F27">
            <v>0.4</v>
          </cell>
          <cell r="G27">
            <v>0.05</v>
          </cell>
          <cell r="H27">
            <v>0.20000000000000004</v>
          </cell>
          <cell r="I27" t="str">
            <v>M3</v>
          </cell>
        </row>
      </sheetData>
      <sheetData sheetId="10"/>
      <sheetData sheetId="1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otal cost of building"/>
      <sheetName val="Civil work est"/>
      <sheetName val="Rebar"/>
      <sheetName val="Electrical est"/>
      <sheetName val="sanitary est"/>
      <sheetName val="BoQ Civil work"/>
      <sheetName val="Basic (2)"/>
      <sheetName val="Sheet1"/>
    </sheetNames>
    <sheetDataSet>
      <sheetData sheetId="0" refreshError="1"/>
      <sheetData sheetId="1" refreshError="1">
        <row r="11">
          <cell r="B11" t="str">
            <v>Site clearence with thick bush &amp; small  plant  cutting  ,removing of roots ,cut of heaps  of soil,including construction site line and levelling work</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BOQ final"/>
      <sheetName val="Abstract"/>
      <sheetName val="Detail"/>
      <sheetName val="sanitary1"/>
      <sheetName val="electrical"/>
      <sheetName val="misc"/>
      <sheetName val="Septictank"/>
      <sheetName val="Soakpit12"/>
      <sheetName val="MHS12"/>
      <sheetName val="Water tank"/>
      <sheetName val="pumph12"/>
      <sheetName val="provisional cost"/>
    </sheetNames>
    <sheetDataSet>
      <sheetData sheetId="0"/>
      <sheetData sheetId="1"/>
      <sheetData sheetId="2"/>
      <sheetData sheetId="3"/>
      <sheetData sheetId="4"/>
      <sheetData sheetId="5"/>
      <sheetData sheetId="6"/>
      <sheetData sheetId="7" refreshError="1">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all kinds of soil.</v>
          </cell>
        </row>
        <row r="14">
          <cell r="A14">
            <v>1</v>
          </cell>
          <cell r="B14" t="str">
            <v>Found.</v>
          </cell>
          <cell r="C14">
            <v>1</v>
          </cell>
          <cell r="D14">
            <v>5.93</v>
          </cell>
          <cell r="E14">
            <v>5.93</v>
          </cell>
          <cell r="F14">
            <v>2.2000000000000002</v>
          </cell>
          <cell r="G14">
            <v>2.2000000000000002</v>
          </cell>
          <cell r="H14">
            <v>28.701200000000004</v>
          </cell>
          <cell r="I14" t="str">
            <v>m3</v>
          </cell>
        </row>
        <row r="16">
          <cell r="B16" t="str">
            <v>Stone Soilling solling works</v>
          </cell>
        </row>
        <row r="17">
          <cell r="A17">
            <v>3.1</v>
          </cell>
          <cell r="C17">
            <v>1</v>
          </cell>
          <cell r="D17">
            <v>5.63</v>
          </cell>
          <cell r="E17">
            <v>5.63</v>
          </cell>
          <cell r="F17">
            <v>2.2000000000000002</v>
          </cell>
          <cell r="G17">
            <v>0.15</v>
          </cell>
          <cell r="H17">
            <v>1.86</v>
          </cell>
          <cell r="I17" t="str">
            <v>m3</v>
          </cell>
        </row>
        <row r="18">
          <cell r="B18" t="str">
            <v>RCC (1:2:4)</v>
          </cell>
        </row>
        <row r="19">
          <cell r="B19" t="str">
            <v>base</v>
          </cell>
          <cell r="C19">
            <v>1</v>
          </cell>
          <cell r="D19">
            <v>5.93</v>
          </cell>
          <cell r="E19">
            <v>5.93</v>
          </cell>
          <cell r="F19">
            <v>2.2000000000000002</v>
          </cell>
          <cell r="G19">
            <v>0.1</v>
          </cell>
          <cell r="H19">
            <v>1.3046000000000002</v>
          </cell>
        </row>
        <row r="20">
          <cell r="B20" t="str">
            <v xml:space="preserve"> cover</v>
          </cell>
          <cell r="C20">
            <v>1</v>
          </cell>
          <cell r="D20">
            <v>5.93</v>
          </cell>
          <cell r="E20">
            <v>5.93</v>
          </cell>
          <cell r="F20">
            <v>2.2000000000000002</v>
          </cell>
          <cell r="G20">
            <v>0.1</v>
          </cell>
          <cell r="H20">
            <v>1.3046000000000002</v>
          </cell>
        </row>
        <row r="21">
          <cell r="A21">
            <v>4.2</v>
          </cell>
          <cell r="H21">
            <v>2.6092000000000004</v>
          </cell>
          <cell r="I21" t="str">
            <v>m3</v>
          </cell>
        </row>
        <row r="23">
          <cell r="A23">
            <v>5.0999999999999996</v>
          </cell>
          <cell r="B23" t="str">
            <v>Reinforcement bar works cover(100kg/m3)</v>
          </cell>
          <cell r="D23">
            <v>2.61</v>
          </cell>
          <cell r="E23">
            <v>100</v>
          </cell>
          <cell r="H23">
            <v>261</v>
          </cell>
          <cell r="I23" t="str">
            <v>kg</v>
          </cell>
        </row>
        <row r="25">
          <cell r="B25" t="str">
            <v>Form works</v>
          </cell>
        </row>
        <row r="26">
          <cell r="B26" t="str">
            <v>cover</v>
          </cell>
          <cell r="C26">
            <v>2</v>
          </cell>
          <cell r="D26">
            <v>5.93</v>
          </cell>
          <cell r="E26">
            <v>11.86</v>
          </cell>
        </row>
        <row r="27">
          <cell r="B27" t="str">
            <v>,,</v>
          </cell>
          <cell r="C27">
            <v>2</v>
          </cell>
          <cell r="D27">
            <v>2.2000000000000002</v>
          </cell>
          <cell r="E27">
            <v>4.4000000000000004</v>
          </cell>
        </row>
        <row r="28">
          <cell r="E28">
            <v>16.259999999999998</v>
          </cell>
          <cell r="G28">
            <v>0.1</v>
          </cell>
          <cell r="H28">
            <v>1.6259999999999999</v>
          </cell>
        </row>
        <row r="29">
          <cell r="C29">
            <v>1</v>
          </cell>
          <cell r="D29">
            <v>5.23</v>
          </cell>
          <cell r="F29">
            <v>1.5</v>
          </cell>
          <cell r="H29">
            <v>7.8450000000000006</v>
          </cell>
        </row>
        <row r="30">
          <cell r="A30">
            <v>6.1</v>
          </cell>
          <cell r="G30" t="str">
            <v>Total</v>
          </cell>
          <cell r="H30">
            <v>9.4710000000000001</v>
          </cell>
          <cell r="I30" t="str">
            <v>m2</v>
          </cell>
        </row>
        <row r="31">
          <cell r="B31" t="str">
            <v>Stone Masonary work in 1:4 c/s mortar</v>
          </cell>
        </row>
        <row r="32">
          <cell r="B32" t="str">
            <v>long wall</v>
          </cell>
          <cell r="C32">
            <v>2</v>
          </cell>
          <cell r="D32">
            <v>5.93</v>
          </cell>
          <cell r="E32">
            <v>11.86</v>
          </cell>
        </row>
        <row r="33">
          <cell r="B33" t="str">
            <v>s.w.</v>
          </cell>
          <cell r="C33">
            <v>2</v>
          </cell>
          <cell r="D33">
            <v>1.5</v>
          </cell>
          <cell r="E33">
            <v>3</v>
          </cell>
        </row>
        <row r="34">
          <cell r="E34">
            <v>14.86</v>
          </cell>
          <cell r="F34">
            <v>0.35</v>
          </cell>
          <cell r="G34">
            <v>2.0750000000000002</v>
          </cell>
          <cell r="H34">
            <v>10.792075000000001</v>
          </cell>
        </row>
        <row r="35">
          <cell r="B35" t="str">
            <v>partation wall</v>
          </cell>
          <cell r="C35">
            <v>1</v>
          </cell>
          <cell r="D35">
            <v>1.5</v>
          </cell>
          <cell r="E35">
            <v>1.5</v>
          </cell>
          <cell r="F35">
            <v>0.23</v>
          </cell>
          <cell r="G35">
            <v>2</v>
          </cell>
          <cell r="H35">
            <v>0.69000000000000006</v>
          </cell>
        </row>
        <row r="36">
          <cell r="A36">
            <v>3.2</v>
          </cell>
          <cell r="G36" t="str">
            <v>Total</v>
          </cell>
          <cell r="H36">
            <v>11.482075</v>
          </cell>
          <cell r="I36" t="str">
            <v>m2</v>
          </cell>
        </row>
        <row r="37">
          <cell r="B37" t="str">
            <v>12.5 mm thick c/s 1:3 plaster</v>
          </cell>
        </row>
        <row r="38">
          <cell r="B38" t="str">
            <v>wall</v>
          </cell>
          <cell r="C38">
            <v>2</v>
          </cell>
          <cell r="D38">
            <v>5</v>
          </cell>
          <cell r="E38">
            <v>10</v>
          </cell>
        </row>
        <row r="39">
          <cell r="C39">
            <v>2</v>
          </cell>
          <cell r="D39">
            <v>1.5</v>
          </cell>
          <cell r="E39">
            <v>3</v>
          </cell>
        </row>
        <row r="40">
          <cell r="B40" t="str">
            <v>partation wall</v>
          </cell>
          <cell r="C40">
            <v>2</v>
          </cell>
          <cell r="D40">
            <v>1.5</v>
          </cell>
          <cell r="E40">
            <v>3</v>
          </cell>
        </row>
        <row r="41">
          <cell r="E41">
            <v>16</v>
          </cell>
          <cell r="G41">
            <v>2.2000000000000002</v>
          </cell>
          <cell r="H41">
            <v>35.200000000000003</v>
          </cell>
        </row>
        <row r="42">
          <cell r="B42" t="str">
            <v>floor</v>
          </cell>
          <cell r="C42">
            <v>1</v>
          </cell>
          <cell r="D42">
            <v>3.5</v>
          </cell>
          <cell r="E42">
            <v>3.5</v>
          </cell>
          <cell r="F42">
            <v>1.5</v>
          </cell>
          <cell r="H42">
            <v>5.25</v>
          </cell>
        </row>
        <row r="43">
          <cell r="B43" t="str">
            <v>,,</v>
          </cell>
          <cell r="C43">
            <v>1</v>
          </cell>
          <cell r="D43">
            <v>1.5</v>
          </cell>
          <cell r="E43">
            <v>1.5</v>
          </cell>
          <cell r="F43">
            <v>1.2</v>
          </cell>
          <cell r="H43">
            <v>1.7999999999999998</v>
          </cell>
        </row>
        <row r="44">
          <cell r="A44">
            <v>7.3</v>
          </cell>
          <cell r="G44" t="str">
            <v>Total</v>
          </cell>
          <cell r="H44">
            <v>42.25</v>
          </cell>
          <cell r="I44" t="str">
            <v>m2</v>
          </cell>
        </row>
        <row r="45">
          <cell r="B45" t="str">
            <v>Cement punning works</v>
          </cell>
        </row>
        <row r="46">
          <cell r="A46">
            <v>8.1999999999999993</v>
          </cell>
          <cell r="B46" t="str">
            <v>same as plaster area</v>
          </cell>
          <cell r="H46">
            <v>42.25</v>
          </cell>
          <cell r="I46" t="str">
            <v>m2</v>
          </cell>
        </row>
      </sheetData>
      <sheetData sheetId="8" refreshError="1">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all kinds of  soil.</v>
          </cell>
        </row>
        <row r="14">
          <cell r="A14">
            <v>1</v>
          </cell>
          <cell r="B14" t="str">
            <v>Found.</v>
          </cell>
          <cell r="C14">
            <v>0.25</v>
          </cell>
          <cell r="D14">
            <v>3.14</v>
          </cell>
          <cell r="E14">
            <v>2.7</v>
          </cell>
          <cell r="F14">
            <v>2.7</v>
          </cell>
          <cell r="G14">
            <v>2.5</v>
          </cell>
          <cell r="H14">
            <v>14.306625000000002</v>
          </cell>
          <cell r="I14" t="str">
            <v>m3</v>
          </cell>
        </row>
        <row r="15">
          <cell r="B15" t="str">
            <v>(3.14xd2/4xh)</v>
          </cell>
        </row>
        <row r="17">
          <cell r="B17" t="str">
            <v>Stone Soilling  works</v>
          </cell>
        </row>
        <row r="18">
          <cell r="A18">
            <v>3.1</v>
          </cell>
          <cell r="C18">
            <v>0.25</v>
          </cell>
          <cell r="D18">
            <v>3.14</v>
          </cell>
          <cell r="E18">
            <v>2.7</v>
          </cell>
          <cell r="F18">
            <v>2.7</v>
          </cell>
          <cell r="G18">
            <v>0.15</v>
          </cell>
          <cell r="H18">
            <v>0.86</v>
          </cell>
          <cell r="I18" t="str">
            <v>m3</v>
          </cell>
        </row>
        <row r="20">
          <cell r="B20" t="str">
            <v>Stone masonry works in 1:6 mortar.</v>
          </cell>
        </row>
        <row r="21">
          <cell r="C21">
            <v>0.25</v>
          </cell>
          <cell r="D21">
            <v>3.14</v>
          </cell>
          <cell r="E21">
            <v>2.7</v>
          </cell>
          <cell r="F21">
            <v>2.7</v>
          </cell>
          <cell r="G21">
            <v>2.5</v>
          </cell>
          <cell r="H21">
            <v>14.306625000000002</v>
          </cell>
        </row>
        <row r="22">
          <cell r="C22">
            <v>0.25</v>
          </cell>
          <cell r="D22">
            <v>3.14</v>
          </cell>
          <cell r="E22">
            <v>2</v>
          </cell>
          <cell r="F22">
            <v>2</v>
          </cell>
          <cell r="G22">
            <v>2.5</v>
          </cell>
          <cell r="H22">
            <v>7.8500000000000005</v>
          </cell>
          <cell r="I22" t="str">
            <v>(-)</v>
          </cell>
        </row>
        <row r="23">
          <cell r="A23" t="str">
            <v>3.2.1</v>
          </cell>
          <cell r="G23" t="str">
            <v>Total</v>
          </cell>
          <cell r="H23">
            <v>6.4566250000000016</v>
          </cell>
          <cell r="I23" t="str">
            <v>m3</v>
          </cell>
        </row>
        <row r="25">
          <cell r="B25" t="str">
            <v>Brick ballast filling works</v>
          </cell>
        </row>
        <row r="26">
          <cell r="A26">
            <v>2.5</v>
          </cell>
          <cell r="C26">
            <v>0.25</v>
          </cell>
          <cell r="D26">
            <v>3.14</v>
          </cell>
          <cell r="E26">
            <v>2</v>
          </cell>
          <cell r="F26">
            <v>2</v>
          </cell>
          <cell r="G26">
            <v>1.4</v>
          </cell>
          <cell r="H26">
            <v>4.3959999999999999</v>
          </cell>
          <cell r="I26" t="str">
            <v>m3</v>
          </cell>
        </row>
        <row r="28">
          <cell r="A28">
            <v>4.2</v>
          </cell>
          <cell r="B28" t="str">
            <v>PCC (1:2:4)</v>
          </cell>
          <cell r="C28">
            <v>0.25</v>
          </cell>
          <cell r="D28">
            <v>3.14</v>
          </cell>
          <cell r="E28">
            <v>2.7</v>
          </cell>
          <cell r="F28">
            <v>2.7</v>
          </cell>
          <cell r="G28">
            <v>0.1</v>
          </cell>
          <cell r="H28">
            <v>0.57226500000000013</v>
          </cell>
          <cell r="I28" t="str">
            <v>m3</v>
          </cell>
        </row>
        <row r="30">
          <cell r="B30" t="str">
            <v>Reinforcement works 100kg /m3</v>
          </cell>
        </row>
        <row r="31">
          <cell r="A31">
            <v>5.0999999999999996</v>
          </cell>
          <cell r="C31">
            <v>0.56999999999999995</v>
          </cell>
          <cell r="D31">
            <v>100</v>
          </cell>
          <cell r="H31">
            <v>56.999999999999993</v>
          </cell>
          <cell r="I31" t="str">
            <v>Kg</v>
          </cell>
        </row>
        <row r="33">
          <cell r="B33" t="str">
            <v>Form works</v>
          </cell>
          <cell r="C33">
            <v>3.14</v>
          </cell>
          <cell r="D33">
            <v>2</v>
          </cell>
          <cell r="G33">
            <v>0.1</v>
          </cell>
          <cell r="H33">
            <v>0.62800000000000011</v>
          </cell>
        </row>
        <row r="34">
          <cell r="C34">
            <v>0.25</v>
          </cell>
          <cell r="D34">
            <v>3.14</v>
          </cell>
          <cell r="E34">
            <v>2</v>
          </cell>
          <cell r="F34">
            <v>2</v>
          </cell>
          <cell r="H34">
            <v>3.14</v>
          </cell>
        </row>
        <row r="35">
          <cell r="A35">
            <v>6.1</v>
          </cell>
          <cell r="G35" t="str">
            <v>Total</v>
          </cell>
          <cell r="H35">
            <v>3.7680000000000002</v>
          </cell>
          <cell r="I35" t="str">
            <v>m2</v>
          </cell>
        </row>
      </sheetData>
      <sheetData sheetId="9" refreshError="1">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all kinds of soil.</v>
          </cell>
        </row>
        <row r="14">
          <cell r="A14">
            <v>1</v>
          </cell>
          <cell r="B14" t="str">
            <v>Found.</v>
          </cell>
          <cell r="C14">
            <v>1</v>
          </cell>
          <cell r="D14">
            <v>0.9</v>
          </cell>
          <cell r="E14">
            <v>0.9</v>
          </cell>
          <cell r="F14">
            <v>0.9</v>
          </cell>
          <cell r="G14">
            <v>1</v>
          </cell>
          <cell r="H14">
            <v>0.81</v>
          </cell>
          <cell r="I14" t="str">
            <v>m3</v>
          </cell>
        </row>
        <row r="15">
          <cell r="B15" t="str">
            <v>(inner size .45x.45x.45)</v>
          </cell>
        </row>
        <row r="17">
          <cell r="B17" t="str">
            <v>Stone solling works</v>
          </cell>
        </row>
        <row r="18">
          <cell r="A18">
            <v>3.1</v>
          </cell>
          <cell r="C18">
            <v>1</v>
          </cell>
          <cell r="D18">
            <v>0.9</v>
          </cell>
          <cell r="E18">
            <v>0.9</v>
          </cell>
          <cell r="F18">
            <v>0.9</v>
          </cell>
          <cell r="G18">
            <v>0.15</v>
          </cell>
          <cell r="H18">
            <v>0.12</v>
          </cell>
          <cell r="I18" t="str">
            <v>m3</v>
          </cell>
        </row>
        <row r="20">
          <cell r="B20" t="str">
            <v>RCC works</v>
          </cell>
        </row>
        <row r="21">
          <cell r="B21" t="str">
            <v>PCC (1:2:4)</v>
          </cell>
        </row>
        <row r="22">
          <cell r="B22" t="str">
            <v>base</v>
          </cell>
          <cell r="C22">
            <v>1</v>
          </cell>
          <cell r="D22">
            <v>0.9</v>
          </cell>
          <cell r="E22">
            <v>0.9</v>
          </cell>
          <cell r="F22">
            <v>0.9</v>
          </cell>
          <cell r="G22">
            <v>0.1</v>
          </cell>
          <cell r="H22">
            <v>8.1000000000000016E-2</v>
          </cell>
        </row>
        <row r="23">
          <cell r="B23" t="str">
            <v>cover</v>
          </cell>
          <cell r="C23">
            <v>1</v>
          </cell>
          <cell r="D23">
            <v>0.9</v>
          </cell>
          <cell r="E23">
            <v>0.9</v>
          </cell>
          <cell r="F23">
            <v>0.9</v>
          </cell>
          <cell r="G23">
            <v>0.1</v>
          </cell>
          <cell r="H23">
            <v>8.1000000000000016E-2</v>
          </cell>
        </row>
        <row r="24">
          <cell r="A24">
            <v>4.2</v>
          </cell>
          <cell r="G24" t="str">
            <v>Total</v>
          </cell>
          <cell r="H24">
            <v>0.16200000000000003</v>
          </cell>
          <cell r="I24" t="str">
            <v>m3</v>
          </cell>
        </row>
        <row r="25">
          <cell r="A25">
            <v>5.0999999999999996</v>
          </cell>
          <cell r="B25" t="str">
            <v>Reinforcement bar works Cover(100kg/m3)</v>
          </cell>
          <cell r="D25">
            <v>8.1000000000000016E-2</v>
          </cell>
          <cell r="E25">
            <v>100</v>
          </cell>
          <cell r="H25">
            <v>8.1000000000000014</v>
          </cell>
          <cell r="I25" t="str">
            <v>kg</v>
          </cell>
        </row>
        <row r="27">
          <cell r="B27" t="str">
            <v>Form works</v>
          </cell>
        </row>
        <row r="28">
          <cell r="B28" t="str">
            <v>cover side</v>
          </cell>
          <cell r="C28">
            <v>2</v>
          </cell>
          <cell r="D28">
            <v>0.9</v>
          </cell>
          <cell r="E28">
            <v>1.8</v>
          </cell>
        </row>
        <row r="29">
          <cell r="B29" t="str">
            <v>base ,,</v>
          </cell>
          <cell r="C29">
            <v>2</v>
          </cell>
          <cell r="D29">
            <v>0.9</v>
          </cell>
          <cell r="E29">
            <v>1.8</v>
          </cell>
        </row>
        <row r="30">
          <cell r="E30">
            <v>3.6</v>
          </cell>
          <cell r="G30">
            <v>0.1</v>
          </cell>
          <cell r="H30">
            <v>0.36000000000000004</v>
          </cell>
        </row>
        <row r="31">
          <cell r="B31" t="str">
            <v xml:space="preserve">base </v>
          </cell>
          <cell r="C31">
            <v>1</v>
          </cell>
          <cell r="D31">
            <v>0.45</v>
          </cell>
          <cell r="E31">
            <v>0.45</v>
          </cell>
          <cell r="F31">
            <v>0.45</v>
          </cell>
          <cell r="H31">
            <v>0.20250000000000001</v>
          </cell>
        </row>
        <row r="32">
          <cell r="A32">
            <v>6.1</v>
          </cell>
          <cell r="G32" t="str">
            <v>Total</v>
          </cell>
          <cell r="H32">
            <v>0.5625</v>
          </cell>
          <cell r="I32" t="str">
            <v>m2</v>
          </cell>
        </row>
        <row r="33">
          <cell r="B33" t="str">
            <v>Brick works in 1:4 c/s mortar</v>
          </cell>
        </row>
        <row r="34">
          <cell r="B34" t="str">
            <v>long wall</v>
          </cell>
          <cell r="C34">
            <v>2</v>
          </cell>
          <cell r="D34">
            <v>0.9</v>
          </cell>
          <cell r="E34">
            <v>1.8</v>
          </cell>
        </row>
        <row r="35">
          <cell r="B35" t="str">
            <v>s.w.</v>
          </cell>
          <cell r="C35">
            <v>2</v>
          </cell>
          <cell r="D35">
            <v>0.45</v>
          </cell>
          <cell r="E35">
            <v>0.9</v>
          </cell>
        </row>
        <row r="36">
          <cell r="A36">
            <v>3.3</v>
          </cell>
          <cell r="E36">
            <v>2.7</v>
          </cell>
          <cell r="F36">
            <v>0.23</v>
          </cell>
          <cell r="G36">
            <v>0.75</v>
          </cell>
          <cell r="H36">
            <v>0.46575000000000005</v>
          </cell>
          <cell r="I36" t="str">
            <v>m3</v>
          </cell>
        </row>
        <row r="38">
          <cell r="B38" t="str">
            <v>12.5 mm thick c/s 1:4 plaster</v>
          </cell>
        </row>
        <row r="39">
          <cell r="B39" t="str">
            <v>wall</v>
          </cell>
          <cell r="C39">
            <v>4</v>
          </cell>
          <cell r="D39">
            <v>0.45</v>
          </cell>
          <cell r="E39">
            <v>1.8</v>
          </cell>
          <cell r="G39">
            <v>0.75</v>
          </cell>
          <cell r="H39">
            <v>1.35</v>
          </cell>
        </row>
        <row r="40">
          <cell r="B40" t="str">
            <v>floor</v>
          </cell>
          <cell r="C40">
            <v>1</v>
          </cell>
          <cell r="D40">
            <v>0.45</v>
          </cell>
          <cell r="E40">
            <v>0.45</v>
          </cell>
          <cell r="F40">
            <v>0.45</v>
          </cell>
          <cell r="H40">
            <v>0.20250000000000001</v>
          </cell>
        </row>
        <row r="41">
          <cell r="A41">
            <v>7.1</v>
          </cell>
          <cell r="G41" t="str">
            <v>Total</v>
          </cell>
          <cell r="H41">
            <v>1.5525000000000002</v>
          </cell>
          <cell r="I41" t="str">
            <v>m2</v>
          </cell>
        </row>
        <row r="43">
          <cell r="B43" t="str">
            <v>Cement punning works</v>
          </cell>
        </row>
        <row r="44">
          <cell r="A44">
            <v>8.1999999999999993</v>
          </cell>
          <cell r="B44" t="str">
            <v>same as plaster area</v>
          </cell>
          <cell r="H44">
            <v>1.5525000000000002</v>
          </cell>
          <cell r="I44" t="str">
            <v>m2</v>
          </cell>
        </row>
      </sheetData>
      <sheetData sheetId="10" refreshError="1">
        <row r="10">
          <cell r="A10" t="str">
            <v>S.N.</v>
          </cell>
          <cell r="B10" t="str">
            <v>Description</v>
          </cell>
          <cell r="C10" t="str">
            <v>No</v>
          </cell>
          <cell r="D10" t="str">
            <v>Length</v>
          </cell>
          <cell r="E10" t="str">
            <v>Total length</v>
          </cell>
          <cell r="F10" t="str">
            <v>Breadth</v>
          </cell>
          <cell r="G10" t="str">
            <v>Height</v>
          </cell>
          <cell r="H10" t="str">
            <v>Quantity</v>
          </cell>
          <cell r="I10" t="str">
            <v>Remarks</v>
          </cell>
        </row>
        <row r="11">
          <cell r="B11" t="str">
            <v>E/w excavation in all kinds of soil</v>
          </cell>
        </row>
        <row r="12">
          <cell r="A12">
            <v>1</v>
          </cell>
          <cell r="B12" t="str">
            <v xml:space="preserve"> Found.</v>
          </cell>
          <cell r="C12">
            <v>1</v>
          </cell>
          <cell r="D12">
            <v>4.55</v>
          </cell>
          <cell r="E12">
            <v>4.55</v>
          </cell>
          <cell r="F12">
            <v>3.55</v>
          </cell>
          <cell r="G12">
            <v>2.5499999999999998</v>
          </cell>
          <cell r="H12">
            <v>41.188874999999989</v>
          </cell>
          <cell r="I12" t="str">
            <v>m3</v>
          </cell>
          <cell r="J12">
            <v>151.61000000000001</v>
          </cell>
        </row>
        <row r="14">
          <cell r="B14" t="str">
            <v>Stone Soling solling works</v>
          </cell>
        </row>
        <row r="15">
          <cell r="A15">
            <v>3.1</v>
          </cell>
          <cell r="C15">
            <v>1</v>
          </cell>
          <cell r="D15">
            <v>4.55</v>
          </cell>
          <cell r="E15">
            <v>4.55</v>
          </cell>
          <cell r="F15">
            <v>3.55</v>
          </cell>
          <cell r="H15">
            <v>16.1525</v>
          </cell>
          <cell r="I15" t="str">
            <v>m2</v>
          </cell>
          <cell r="J15">
            <v>458.53</v>
          </cell>
        </row>
        <row r="17">
          <cell r="B17" t="str">
            <v>PCC (1:3:6)</v>
          </cell>
        </row>
        <row r="18">
          <cell r="C18">
            <v>1</v>
          </cell>
          <cell r="D18">
            <v>4.55</v>
          </cell>
          <cell r="E18">
            <v>4.55</v>
          </cell>
          <cell r="F18">
            <v>3.55</v>
          </cell>
          <cell r="G18">
            <v>0.05</v>
          </cell>
          <cell r="H18">
            <v>0.80762499999999993</v>
          </cell>
          <cell r="I18" t="str">
            <v>m3</v>
          </cell>
          <cell r="J18">
            <v>5383.46</v>
          </cell>
        </row>
        <row r="20">
          <cell r="B20" t="str">
            <v>RCC works</v>
          </cell>
        </row>
        <row r="21">
          <cell r="B21" t="str">
            <v>PCC (1:2:4)</v>
          </cell>
        </row>
        <row r="22">
          <cell r="B22" t="str">
            <v>base</v>
          </cell>
          <cell r="C22">
            <v>1</v>
          </cell>
          <cell r="D22">
            <v>4.3499999999999996</v>
          </cell>
          <cell r="E22">
            <v>4.3499999999999996</v>
          </cell>
          <cell r="F22">
            <v>3.35</v>
          </cell>
          <cell r="G22">
            <v>0.15</v>
          </cell>
          <cell r="H22">
            <v>2.1858749999999998</v>
          </cell>
        </row>
        <row r="23">
          <cell r="B23" t="str">
            <v>cover</v>
          </cell>
          <cell r="C23">
            <v>1</v>
          </cell>
          <cell r="D23">
            <v>4.3499999999999996</v>
          </cell>
          <cell r="E23">
            <v>4.3499999999999996</v>
          </cell>
          <cell r="F23">
            <v>3.35</v>
          </cell>
          <cell r="G23">
            <v>0.15</v>
          </cell>
          <cell r="H23">
            <v>2.1858749999999998</v>
          </cell>
        </row>
        <row r="24">
          <cell r="B24" t="str">
            <v>Side walls</v>
          </cell>
          <cell r="C24">
            <v>2</v>
          </cell>
          <cell r="D24">
            <v>4.3499999999999996</v>
          </cell>
          <cell r="E24">
            <v>8.6999999999999993</v>
          </cell>
          <cell r="F24">
            <v>0.17499999999999999</v>
          </cell>
          <cell r="G24">
            <v>2.2999999999999998</v>
          </cell>
          <cell r="H24">
            <v>3.5017499999999995</v>
          </cell>
        </row>
        <row r="25">
          <cell r="C25">
            <v>2</v>
          </cell>
          <cell r="D25">
            <v>3</v>
          </cell>
          <cell r="E25">
            <v>6</v>
          </cell>
          <cell r="F25">
            <v>0.17499999999999999</v>
          </cell>
          <cell r="G25">
            <v>2.2999999999999998</v>
          </cell>
          <cell r="H25">
            <v>2.415</v>
          </cell>
        </row>
        <row r="26">
          <cell r="A26">
            <v>4.2</v>
          </cell>
          <cell r="G26" t="str">
            <v>Total</v>
          </cell>
          <cell r="H26">
            <v>10.288499999999999</v>
          </cell>
          <cell r="I26" t="str">
            <v>m3</v>
          </cell>
          <cell r="J26">
            <v>6854.02</v>
          </cell>
        </row>
        <row r="28">
          <cell r="A28">
            <v>5.0999999999999996</v>
          </cell>
          <cell r="B28" t="str">
            <v>Reinforcement bar works (120kg/m3)</v>
          </cell>
          <cell r="D28">
            <v>10.288499999999999</v>
          </cell>
          <cell r="E28">
            <v>120</v>
          </cell>
          <cell r="H28">
            <v>1234.6199999999999</v>
          </cell>
          <cell r="I28" t="str">
            <v>kg</v>
          </cell>
          <cell r="J28">
            <v>68.239999999999995</v>
          </cell>
        </row>
        <row r="31">
          <cell r="B31" t="str">
            <v>Form works</v>
          </cell>
        </row>
        <row r="32">
          <cell r="B32" t="str">
            <v>Side walls outer</v>
          </cell>
          <cell r="C32">
            <v>2</v>
          </cell>
          <cell r="D32">
            <v>4.3499999999999996</v>
          </cell>
          <cell r="E32">
            <v>8.6999999999999993</v>
          </cell>
        </row>
        <row r="33">
          <cell r="C33">
            <v>2</v>
          </cell>
          <cell r="D33">
            <v>3.35</v>
          </cell>
          <cell r="E33">
            <v>6.7</v>
          </cell>
        </row>
        <row r="34">
          <cell r="E34">
            <v>15.399999999999999</v>
          </cell>
          <cell r="G34">
            <v>2.6</v>
          </cell>
          <cell r="H34">
            <v>40.04</v>
          </cell>
        </row>
        <row r="35">
          <cell r="B35" t="str">
            <v>Side walls inner</v>
          </cell>
          <cell r="C35">
            <v>2</v>
          </cell>
          <cell r="D35">
            <v>4</v>
          </cell>
          <cell r="E35">
            <v>8</v>
          </cell>
        </row>
        <row r="36">
          <cell r="C36">
            <v>2</v>
          </cell>
          <cell r="D36">
            <v>3</v>
          </cell>
          <cell r="E36">
            <v>6</v>
          </cell>
        </row>
        <row r="37">
          <cell r="E37">
            <v>14</v>
          </cell>
          <cell r="G37">
            <v>2.2999999999999998</v>
          </cell>
          <cell r="H37">
            <v>32.199999999999996</v>
          </cell>
        </row>
        <row r="38">
          <cell r="B38" t="str">
            <v>cover</v>
          </cell>
          <cell r="C38">
            <v>1</v>
          </cell>
          <cell r="D38">
            <v>4</v>
          </cell>
          <cell r="E38">
            <v>4</v>
          </cell>
          <cell r="F38">
            <v>3</v>
          </cell>
          <cell r="H38">
            <v>12</v>
          </cell>
        </row>
        <row r="39">
          <cell r="A39">
            <v>6.1</v>
          </cell>
          <cell r="G39" t="str">
            <v>Total</v>
          </cell>
          <cell r="H39">
            <v>84.24</v>
          </cell>
          <cell r="I39" t="str">
            <v>m2</v>
          </cell>
          <cell r="J39">
            <v>292.91000000000003</v>
          </cell>
        </row>
        <row r="41">
          <cell r="B41" t="str">
            <v>Cement punning works (1:1)</v>
          </cell>
        </row>
        <row r="42">
          <cell r="B42" t="str">
            <v>wall</v>
          </cell>
          <cell r="C42">
            <v>2</v>
          </cell>
          <cell r="D42">
            <v>4</v>
          </cell>
          <cell r="E42">
            <v>8</v>
          </cell>
        </row>
        <row r="43">
          <cell r="C43">
            <v>2</v>
          </cell>
          <cell r="D43">
            <v>3</v>
          </cell>
          <cell r="E43">
            <v>6</v>
          </cell>
        </row>
        <row r="44">
          <cell r="E44">
            <v>14</v>
          </cell>
          <cell r="G44">
            <v>2.5</v>
          </cell>
          <cell r="H44">
            <v>35</v>
          </cell>
        </row>
        <row r="45">
          <cell r="B45" t="str">
            <v>floor</v>
          </cell>
          <cell r="C45">
            <v>1</v>
          </cell>
          <cell r="D45">
            <v>4</v>
          </cell>
          <cell r="E45">
            <v>4</v>
          </cell>
          <cell r="F45">
            <v>3</v>
          </cell>
          <cell r="H45">
            <v>12</v>
          </cell>
        </row>
        <row r="46">
          <cell r="A46">
            <v>8.1999999999999993</v>
          </cell>
          <cell r="G46" t="str">
            <v>Total</v>
          </cell>
          <cell r="H46">
            <v>47</v>
          </cell>
          <cell r="I46" t="str">
            <v>m2</v>
          </cell>
          <cell r="J46">
            <v>205.2</v>
          </cell>
        </row>
      </sheetData>
      <sheetData sheetId="11" refreshError="1">
        <row r="11">
          <cell r="A11" t="str">
            <v>S.N.</v>
          </cell>
          <cell r="B11" t="str">
            <v>Description</v>
          </cell>
          <cell r="C11" t="str">
            <v>No</v>
          </cell>
          <cell r="D11" t="str">
            <v>Length</v>
          </cell>
          <cell r="E11" t="str">
            <v>Total length</v>
          </cell>
          <cell r="F11" t="str">
            <v>Breadth</v>
          </cell>
          <cell r="G11" t="str">
            <v>Height</v>
          </cell>
          <cell r="H11" t="str">
            <v>Quantity</v>
          </cell>
          <cell r="I11" t="str">
            <v>Remarks</v>
          </cell>
        </row>
        <row r="13">
          <cell r="B13" t="str">
            <v>E/w excavation in all kinds of soil.</v>
          </cell>
        </row>
        <row r="14">
          <cell r="A14">
            <v>1</v>
          </cell>
          <cell r="B14" t="str">
            <v>Found.</v>
          </cell>
          <cell r="C14">
            <v>1</v>
          </cell>
          <cell r="D14">
            <v>1.05</v>
          </cell>
          <cell r="E14">
            <v>1.05</v>
          </cell>
          <cell r="F14">
            <v>1.05</v>
          </cell>
          <cell r="G14">
            <v>0.25</v>
          </cell>
          <cell r="H14">
            <v>0.27562500000000001</v>
          </cell>
          <cell r="I14" t="str">
            <v>m3</v>
          </cell>
        </row>
        <row r="15">
          <cell r="B15" t="str">
            <v>(inner size .45x.45x.45)</v>
          </cell>
        </row>
        <row r="17">
          <cell r="B17" t="str">
            <v>Stone  solling works</v>
          </cell>
        </row>
        <row r="18">
          <cell r="A18">
            <v>3.1</v>
          </cell>
          <cell r="C18">
            <v>1</v>
          </cell>
          <cell r="D18">
            <v>1.05</v>
          </cell>
          <cell r="E18">
            <v>1.05</v>
          </cell>
          <cell r="F18">
            <v>1.05</v>
          </cell>
          <cell r="H18">
            <v>1.1025</v>
          </cell>
          <cell r="I18" t="str">
            <v>m2</v>
          </cell>
        </row>
        <row r="20">
          <cell r="B20" t="str">
            <v>RCC works</v>
          </cell>
        </row>
        <row r="21">
          <cell r="B21" t="str">
            <v>PCC (1:2:4)</v>
          </cell>
        </row>
        <row r="22">
          <cell r="B22" t="str">
            <v>base</v>
          </cell>
          <cell r="C22">
            <v>1</v>
          </cell>
          <cell r="D22">
            <v>1.05</v>
          </cell>
          <cell r="E22">
            <v>1.05</v>
          </cell>
          <cell r="F22">
            <v>1.05</v>
          </cell>
          <cell r="G22">
            <v>0.1</v>
          </cell>
          <cell r="H22">
            <v>0.11025000000000001</v>
          </cell>
        </row>
        <row r="23">
          <cell r="B23" t="str">
            <v>cover</v>
          </cell>
          <cell r="C23">
            <v>1</v>
          </cell>
          <cell r="D23">
            <v>1.35</v>
          </cell>
          <cell r="E23">
            <v>1.35</v>
          </cell>
          <cell r="F23">
            <v>1.35</v>
          </cell>
          <cell r="G23">
            <v>0.1</v>
          </cell>
          <cell r="H23">
            <v>0.18225000000000002</v>
          </cell>
        </row>
        <row r="24">
          <cell r="B24" t="str">
            <v>fixing for pump</v>
          </cell>
          <cell r="C24">
            <v>1</v>
          </cell>
          <cell r="D24">
            <v>0.45</v>
          </cell>
          <cell r="E24">
            <v>0.45</v>
          </cell>
          <cell r="F24">
            <v>0.45</v>
          </cell>
          <cell r="G24">
            <v>7.4999999999999997E-2</v>
          </cell>
          <cell r="H24">
            <v>1.5187500000000001E-2</v>
          </cell>
        </row>
        <row r="25">
          <cell r="A25">
            <v>4.2</v>
          </cell>
          <cell r="G25" t="str">
            <v>Total</v>
          </cell>
          <cell r="H25">
            <v>0.30768750000000006</v>
          </cell>
          <cell r="I25" t="str">
            <v>m3</v>
          </cell>
        </row>
        <row r="26">
          <cell r="A26">
            <v>5.0999999999999996</v>
          </cell>
          <cell r="B26" t="str">
            <v>Reinforcement bar works Cover(75 kg/m3)</v>
          </cell>
          <cell r="D26">
            <v>0.18225000000000002</v>
          </cell>
          <cell r="E26">
            <v>75</v>
          </cell>
          <cell r="H26">
            <v>13.668750000000001</v>
          </cell>
          <cell r="I26" t="str">
            <v>kg</v>
          </cell>
        </row>
        <row r="28">
          <cell r="B28" t="str">
            <v>Form works</v>
          </cell>
        </row>
        <row r="29">
          <cell r="B29" t="str">
            <v>cover side</v>
          </cell>
          <cell r="C29">
            <v>4</v>
          </cell>
          <cell r="D29">
            <v>1.35</v>
          </cell>
          <cell r="E29">
            <v>5.4</v>
          </cell>
        </row>
        <row r="30">
          <cell r="B30" t="str">
            <v>base ,,</v>
          </cell>
          <cell r="C30">
            <v>4</v>
          </cell>
          <cell r="D30">
            <v>1.05</v>
          </cell>
          <cell r="E30">
            <v>4.2</v>
          </cell>
        </row>
        <row r="31">
          <cell r="E31">
            <v>9.6000000000000014</v>
          </cell>
          <cell r="G31">
            <v>0.1</v>
          </cell>
          <cell r="H31">
            <v>0.96000000000000019</v>
          </cell>
        </row>
        <row r="32">
          <cell r="B32" t="str">
            <v xml:space="preserve">base </v>
          </cell>
          <cell r="C32">
            <v>1</v>
          </cell>
          <cell r="D32">
            <v>0.9</v>
          </cell>
          <cell r="E32">
            <v>0.9</v>
          </cell>
          <cell r="F32">
            <v>0.9</v>
          </cell>
          <cell r="H32">
            <v>0.81</v>
          </cell>
        </row>
        <row r="33">
          <cell r="A33">
            <v>6.1</v>
          </cell>
          <cell r="G33" t="str">
            <v>Total</v>
          </cell>
          <cell r="H33">
            <v>1.7700000000000002</v>
          </cell>
          <cell r="I33" t="str">
            <v>m2</v>
          </cell>
        </row>
        <row r="34">
          <cell r="B34" t="str">
            <v>Brick works in 1:4 c/s mortar</v>
          </cell>
        </row>
        <row r="35">
          <cell r="B35" t="str">
            <v>long wall</v>
          </cell>
          <cell r="C35">
            <v>2</v>
          </cell>
          <cell r="D35">
            <v>1.05</v>
          </cell>
          <cell r="E35">
            <v>2.1</v>
          </cell>
        </row>
        <row r="36">
          <cell r="B36" t="str">
            <v>s.w.</v>
          </cell>
          <cell r="C36">
            <v>2</v>
          </cell>
          <cell r="D36">
            <v>0.6</v>
          </cell>
          <cell r="E36">
            <v>1.2</v>
          </cell>
        </row>
        <row r="37">
          <cell r="E37">
            <v>3.3</v>
          </cell>
          <cell r="F37">
            <v>0.23</v>
          </cell>
          <cell r="G37">
            <v>0.9</v>
          </cell>
          <cell r="H37">
            <v>0.68310000000000004</v>
          </cell>
        </row>
        <row r="38">
          <cell r="B38" t="str">
            <v>deduct door</v>
          </cell>
          <cell r="C38">
            <v>1</v>
          </cell>
          <cell r="D38">
            <v>0.6</v>
          </cell>
          <cell r="E38">
            <v>0.6</v>
          </cell>
          <cell r="F38">
            <v>0.23</v>
          </cell>
          <cell r="G38">
            <v>0.9</v>
          </cell>
          <cell r="H38">
            <v>-0.1242</v>
          </cell>
        </row>
        <row r="39">
          <cell r="A39">
            <v>3.3</v>
          </cell>
          <cell r="G39" t="str">
            <v>Total</v>
          </cell>
          <cell r="H39">
            <v>0.55890000000000006</v>
          </cell>
          <cell r="I39" t="str">
            <v>m3</v>
          </cell>
        </row>
        <row r="41">
          <cell r="B41" t="str">
            <v>12.5 mm thick c/s 1:4 plaster</v>
          </cell>
        </row>
        <row r="42">
          <cell r="B42" t="str">
            <v>wall</v>
          </cell>
          <cell r="C42">
            <v>4</v>
          </cell>
          <cell r="D42">
            <v>1.05</v>
          </cell>
          <cell r="E42">
            <v>4.2</v>
          </cell>
          <cell r="G42">
            <v>0.9</v>
          </cell>
          <cell r="H42">
            <v>3.7800000000000002</v>
          </cell>
        </row>
        <row r="43">
          <cell r="B43" t="str">
            <v>inner</v>
          </cell>
          <cell r="C43">
            <v>1</v>
          </cell>
          <cell r="D43">
            <v>0.6</v>
          </cell>
          <cell r="E43">
            <v>0.6</v>
          </cell>
          <cell r="G43">
            <v>0.9</v>
          </cell>
          <cell r="H43">
            <v>0.54</v>
          </cell>
        </row>
        <row r="44">
          <cell r="B44" t="str">
            <v>cover side</v>
          </cell>
          <cell r="C44">
            <v>4</v>
          </cell>
          <cell r="D44">
            <v>1.35</v>
          </cell>
          <cell r="E44">
            <v>5.4</v>
          </cell>
          <cell r="G44">
            <v>0.1</v>
          </cell>
          <cell r="H44">
            <v>0.54</v>
          </cell>
        </row>
        <row r="45">
          <cell r="B45" t="str">
            <v xml:space="preserve">cover </v>
          </cell>
          <cell r="C45">
            <v>1</v>
          </cell>
          <cell r="D45">
            <v>0.9</v>
          </cell>
          <cell r="E45">
            <v>0.9</v>
          </cell>
          <cell r="F45">
            <v>0.9</v>
          </cell>
          <cell r="H45">
            <v>0.81</v>
          </cell>
        </row>
        <row r="46">
          <cell r="C46">
            <v>1</v>
          </cell>
          <cell r="D46">
            <v>0.6</v>
          </cell>
          <cell r="E46">
            <v>0.6</v>
          </cell>
          <cell r="F46">
            <v>0.6</v>
          </cell>
          <cell r="H46">
            <v>0.36</v>
          </cell>
        </row>
        <row r="47">
          <cell r="A47">
            <v>7.1</v>
          </cell>
          <cell r="G47" t="str">
            <v>Total</v>
          </cell>
          <cell r="H47">
            <v>6.03</v>
          </cell>
          <cell r="I47" t="str">
            <v>m2</v>
          </cell>
        </row>
        <row r="49">
          <cell r="B49" t="str">
            <v xml:space="preserve">M.s. door with lucking arrangement </v>
          </cell>
        </row>
        <row r="50">
          <cell r="A50">
            <v>11.4</v>
          </cell>
          <cell r="C50">
            <v>1</v>
          </cell>
          <cell r="D50">
            <v>1</v>
          </cell>
          <cell r="E50">
            <v>1</v>
          </cell>
          <cell r="G50">
            <v>2.1</v>
          </cell>
          <cell r="H50">
            <v>2.1</v>
          </cell>
          <cell r="I50" t="str">
            <v>no</v>
          </cell>
        </row>
      </sheetData>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Abstract"/>
      <sheetName val="Abstract (2)"/>
      <sheetName val="main block"/>
      <sheetName val="sanitary"/>
      <sheetName val="electrical"/>
      <sheetName val="Garrage"/>
      <sheetName val="Site devp"/>
      <sheetName val="misc"/>
    </sheetNames>
    <sheetDataSet>
      <sheetData sheetId="0"/>
      <sheetData sheetId="1">
        <row r="14">
          <cell r="B14" t="str">
            <v>CIVIL WORKS</v>
          </cell>
        </row>
        <row r="15">
          <cell r="A15">
            <v>1</v>
          </cell>
          <cell r="B15" t="str">
            <v>SITE PREPARATION &amp; DISMANTLING WORKS</v>
          </cell>
        </row>
        <row r="16">
          <cell r="A16">
            <v>1.1000000000000001</v>
          </cell>
          <cell r="B16" t="str">
            <v>Site Clearance &amp; layout</v>
          </cell>
        </row>
        <row r="17">
          <cell r="A17" t="str">
            <v>1.1.1</v>
          </cell>
          <cell r="B17" t="str">
            <v>Clearing the site of all the vegetation, roots and other unuseful materials including excavation of top soil to a depth of 15 cm, removing bushes, trees and leveling the Site for stacking the useful items in specified space and disposing other item before</v>
          </cell>
          <cell r="C17" t="str">
            <v>M2</v>
          </cell>
          <cell r="D17">
            <v>325</v>
          </cell>
          <cell r="E17">
            <v>0</v>
          </cell>
          <cell r="F17">
            <v>900</v>
          </cell>
          <cell r="G17">
            <v>0</v>
          </cell>
          <cell r="H17">
            <v>1225</v>
          </cell>
          <cell r="I17">
            <v>11.5</v>
          </cell>
          <cell r="J17">
            <v>14087.5</v>
          </cell>
        </row>
        <row r="18">
          <cell r="A18" t="str">
            <v>1.1.2</v>
          </cell>
          <cell r="B18" t="str">
            <v>Clearing the site of all the  unuseful materials including removing all them from site after completing the works as per instruction of the site engineer all complete.</v>
          </cell>
          <cell r="C18" t="str">
            <v>Ls</v>
          </cell>
          <cell r="D18">
            <v>1</v>
          </cell>
          <cell r="E18">
            <v>0</v>
          </cell>
          <cell r="F18">
            <v>0</v>
          </cell>
          <cell r="G18">
            <v>0</v>
          </cell>
          <cell r="H18">
            <v>1</v>
          </cell>
          <cell r="I18">
            <v>5000</v>
          </cell>
          <cell r="J18">
            <v>5000</v>
          </cell>
        </row>
        <row r="19">
          <cell r="A19">
            <v>1.2</v>
          </cell>
          <cell r="B19" t="str">
            <v>Dismantaling work with debris materials dumped in specified place of site as per inspection of site engineer .</v>
          </cell>
        </row>
        <row r="20">
          <cell r="A20" t="str">
            <v>1.2.1</v>
          </cell>
          <cell r="B20" t="str">
            <v xml:space="preserve">Dismantaling  of slate roof </v>
          </cell>
          <cell r="C20" t="str">
            <v>M2</v>
          </cell>
          <cell r="D20">
            <v>249.9</v>
          </cell>
          <cell r="E20">
            <v>0</v>
          </cell>
          <cell r="F20">
            <v>0</v>
          </cell>
          <cell r="G20">
            <v>0</v>
          </cell>
          <cell r="H20">
            <v>249.9</v>
          </cell>
          <cell r="I20">
            <v>48.12</v>
          </cell>
          <cell r="J20">
            <v>12025.19</v>
          </cell>
        </row>
        <row r="21">
          <cell r="A21" t="str">
            <v>1.2.2</v>
          </cell>
          <cell r="B21" t="str">
            <v>Dismental work of R.C.C. slab</v>
          </cell>
          <cell r="C21" t="str">
            <v>M3</v>
          </cell>
          <cell r="D21">
            <v>3.35</v>
          </cell>
          <cell r="E21">
            <v>0</v>
          </cell>
          <cell r="G21">
            <v>0</v>
          </cell>
          <cell r="H21">
            <v>3.35</v>
          </cell>
          <cell r="I21">
            <v>3162.5</v>
          </cell>
          <cell r="J21">
            <v>10594.38</v>
          </cell>
        </row>
        <row r="22">
          <cell r="A22" t="str">
            <v>1.2.3</v>
          </cell>
          <cell r="B22" t="str">
            <v>Dismental work of P.C.C work</v>
          </cell>
          <cell r="C22" t="str">
            <v>M3</v>
          </cell>
          <cell r="D22">
            <v>7.65</v>
          </cell>
          <cell r="E22">
            <v>0</v>
          </cell>
          <cell r="G22">
            <v>0</v>
          </cell>
          <cell r="H22">
            <v>7.65</v>
          </cell>
          <cell r="I22">
            <v>1150</v>
          </cell>
          <cell r="J22">
            <v>8797.5</v>
          </cell>
        </row>
        <row r="23">
          <cell r="A23" t="str">
            <v>1.2.4</v>
          </cell>
          <cell r="B23" t="str">
            <v>Dismental work of stone wall in mud</v>
          </cell>
          <cell r="C23" t="str">
            <v>M3</v>
          </cell>
          <cell r="D23">
            <v>273.32</v>
          </cell>
          <cell r="E23">
            <v>0</v>
          </cell>
          <cell r="G23">
            <v>0</v>
          </cell>
          <cell r="H23">
            <v>273.32</v>
          </cell>
          <cell r="I23">
            <v>304.75</v>
          </cell>
          <cell r="J23">
            <v>83294.27</v>
          </cell>
        </row>
        <row r="24">
          <cell r="A24" t="str">
            <v>1.2.5</v>
          </cell>
          <cell r="B24" t="str">
            <v>Dismental work of door , window</v>
          </cell>
          <cell r="C24" t="str">
            <v>job</v>
          </cell>
          <cell r="D24">
            <v>1</v>
          </cell>
          <cell r="E24">
            <v>0</v>
          </cell>
          <cell r="G24">
            <v>0</v>
          </cell>
          <cell r="H24">
            <v>1</v>
          </cell>
          <cell r="I24">
            <v>5000</v>
          </cell>
          <cell r="J24">
            <v>5000</v>
          </cell>
        </row>
        <row r="25">
          <cell r="A25">
            <v>2</v>
          </cell>
          <cell r="B25" t="str">
            <v>EXCAVATION AND FILLING</v>
          </cell>
          <cell r="C25">
            <v>0</v>
          </cell>
          <cell r="D25">
            <v>0</v>
          </cell>
          <cell r="E25">
            <v>0</v>
          </cell>
          <cell r="F25">
            <v>0</v>
          </cell>
          <cell r="G25">
            <v>0</v>
          </cell>
          <cell r="H25">
            <v>0</v>
          </cell>
        </row>
        <row r="26">
          <cell r="A26">
            <v>2.1</v>
          </cell>
          <cell r="B26" t="str">
            <v>Earthwork in excavation for foundation in Boulder mixed  Hard soil  including necessary lead and lift.</v>
          </cell>
          <cell r="C26" t="str">
            <v>M3</v>
          </cell>
          <cell r="D26">
            <v>817.16</v>
          </cell>
          <cell r="E26">
            <v>16.2</v>
          </cell>
          <cell r="F26">
            <v>686.34</v>
          </cell>
          <cell r="G26">
            <v>69.430000000000007</v>
          </cell>
          <cell r="H26">
            <v>1589.13</v>
          </cell>
          <cell r="I26">
            <v>470.83</v>
          </cell>
          <cell r="J26">
            <v>748210.08</v>
          </cell>
        </row>
        <row r="27">
          <cell r="A27" t="str">
            <v>2.1.1</v>
          </cell>
          <cell r="B27" t="str">
            <v>Earthwork in excavation for foundation in Ordinary soil including necessary lead and lift.</v>
          </cell>
          <cell r="C27" t="str">
            <v>M3</v>
          </cell>
          <cell r="D27">
            <v>272.39</v>
          </cell>
          <cell r="E27">
            <v>5.4</v>
          </cell>
          <cell r="F27">
            <v>228.78</v>
          </cell>
          <cell r="G27">
            <v>23.14</v>
          </cell>
          <cell r="H27">
            <v>529.71</v>
          </cell>
          <cell r="I27">
            <v>207.28</v>
          </cell>
          <cell r="J27">
            <v>109798.29</v>
          </cell>
        </row>
        <row r="28">
          <cell r="A28">
            <v>2.2000000000000002</v>
          </cell>
          <cell r="B28" t="str">
            <v>Earthwork back  filling in trench of foundation &amp; floor including consolidation in layers of 15 cm and watering as per instruction of site engineer.</v>
          </cell>
          <cell r="C28" t="str">
            <v>M3</v>
          </cell>
          <cell r="D28">
            <v>648.98</v>
          </cell>
          <cell r="E28">
            <v>0</v>
          </cell>
          <cell r="F28">
            <v>1176.5</v>
          </cell>
          <cell r="G28">
            <v>0</v>
          </cell>
          <cell r="H28">
            <v>1825.48</v>
          </cell>
          <cell r="I28">
            <v>143.44999999999999</v>
          </cell>
          <cell r="J28">
            <v>261865.11</v>
          </cell>
        </row>
        <row r="29">
          <cell r="A29">
            <v>2.2999999999999998</v>
          </cell>
          <cell r="B29" t="str">
            <v>Earthwork  filling in trench of foundation &amp; floor including consolidation in layers of 15 cm and watering  with extra soil necessary from outside  as per instruction of site engineer.</v>
          </cell>
          <cell r="C29" t="str">
            <v>M3</v>
          </cell>
          <cell r="D29">
            <v>216.33</v>
          </cell>
          <cell r="E29">
            <v>0</v>
          </cell>
          <cell r="F29">
            <v>0</v>
          </cell>
          <cell r="G29">
            <v>0</v>
          </cell>
          <cell r="H29">
            <v>216.33</v>
          </cell>
          <cell r="I29">
            <v>442.75</v>
          </cell>
          <cell r="J29">
            <v>95780.11</v>
          </cell>
        </row>
        <row r="30">
          <cell r="A30">
            <v>2.4</v>
          </cell>
          <cell r="B30" t="str">
            <v>Sand filling in floor including supply of filling materials, watering, consolidation in layers of 15 cm and ramming as per instruction of site engineer.</v>
          </cell>
          <cell r="C30" t="str">
            <v>M3</v>
          </cell>
          <cell r="D30">
            <v>20.03</v>
          </cell>
          <cell r="E30">
            <v>0</v>
          </cell>
          <cell r="F30">
            <v>0</v>
          </cell>
          <cell r="G30">
            <v>0</v>
          </cell>
          <cell r="H30">
            <v>20.03</v>
          </cell>
          <cell r="I30">
            <v>2857.75</v>
          </cell>
          <cell r="J30">
            <v>57240.73</v>
          </cell>
        </row>
        <row r="31">
          <cell r="A31">
            <v>3</v>
          </cell>
          <cell r="B31" t="str">
            <v>MASONRY  WORK</v>
          </cell>
          <cell r="E31">
            <v>0</v>
          </cell>
          <cell r="F31">
            <v>0</v>
          </cell>
          <cell r="G31">
            <v>0</v>
          </cell>
          <cell r="H31">
            <v>0</v>
          </cell>
        </row>
        <row r="32">
          <cell r="A32">
            <v>3.1</v>
          </cell>
          <cell r="B32" t="str">
            <v>Providing &amp; laying boulder stone soling in foundation &amp; floor including voids filling with sand all complete as per instruction of the site engineer.</v>
          </cell>
          <cell r="C32" t="str">
            <v>M3</v>
          </cell>
          <cell r="D32">
            <v>82.93</v>
          </cell>
          <cell r="E32">
            <v>8.17</v>
          </cell>
          <cell r="F32">
            <v>75.2</v>
          </cell>
          <cell r="G32">
            <v>6.51</v>
          </cell>
          <cell r="H32">
            <v>172.81</v>
          </cell>
          <cell r="I32">
            <v>1677.66</v>
          </cell>
          <cell r="J32">
            <v>289916.42</v>
          </cell>
        </row>
        <row r="33">
          <cell r="A33">
            <v>3.2</v>
          </cell>
          <cell r="B33" t="str">
            <v>Providing, laying and curing stone masonry works in cement, sand mortar (1:4) finished in perfect lines &amp; level as per specification, drawings &amp; instructions of the site engineer.</v>
          </cell>
          <cell r="C33" t="str">
            <v>M3</v>
          </cell>
          <cell r="D33">
            <v>141.33000000000001</v>
          </cell>
          <cell r="E33">
            <v>0</v>
          </cell>
          <cell r="F33">
            <v>235.2</v>
          </cell>
          <cell r="G33">
            <v>5.22</v>
          </cell>
          <cell r="H33">
            <v>381.75</v>
          </cell>
          <cell r="I33">
            <v>9407.59</v>
          </cell>
          <cell r="J33">
            <v>3591347.48</v>
          </cell>
        </row>
        <row r="34">
          <cell r="A34" t="str">
            <v>3.2.1</v>
          </cell>
          <cell r="B34" t="str">
            <v>Providing, laying and curing stone masonry works in cement, sand mortar (1:6) finished in perfect lines &amp; level as per specification, drawings &amp; instructions of the site engineer.</v>
          </cell>
          <cell r="C34" t="str">
            <v>M3</v>
          </cell>
          <cell r="D34">
            <v>0</v>
          </cell>
          <cell r="E34">
            <v>20.38</v>
          </cell>
          <cell r="F34">
            <v>0</v>
          </cell>
          <cell r="G34">
            <v>17.940000000000001</v>
          </cell>
          <cell r="H34">
            <v>38.32</v>
          </cell>
          <cell r="I34">
            <v>8389.84</v>
          </cell>
          <cell r="J34">
            <v>321498.67</v>
          </cell>
        </row>
        <row r="35">
          <cell r="A35">
            <v>3.3</v>
          </cell>
          <cell r="B35" t="str">
            <v>Providing, laying and curing first class brick masonry works in cement, sand mortar (1:4) in ground floor finished in perfect lines &amp; level as per specification, drawings &amp; instructions of the site engineer.</v>
          </cell>
          <cell r="C35" t="str">
            <v>M3</v>
          </cell>
          <cell r="D35">
            <v>100.65</v>
          </cell>
          <cell r="E35">
            <v>28.14</v>
          </cell>
          <cell r="F35">
            <v>2.0299999999999998</v>
          </cell>
          <cell r="G35">
            <v>0</v>
          </cell>
          <cell r="H35">
            <v>130.82</v>
          </cell>
          <cell r="I35">
            <v>12536.72</v>
          </cell>
          <cell r="J35">
            <v>1640053.71</v>
          </cell>
        </row>
        <row r="36">
          <cell r="A36">
            <v>3.4</v>
          </cell>
          <cell r="B36" t="str">
            <v>Providing, laying and curing first class brick masonry works in cement, sand mortar (1:4) in superstructure above ground floor finished in perfect lines &amp; level as per specification, drawings &amp; instructions of the site engineer.</v>
          </cell>
          <cell r="C36" t="str">
            <v>M3</v>
          </cell>
          <cell r="D36">
            <v>106.98</v>
          </cell>
          <cell r="E36">
            <v>0</v>
          </cell>
          <cell r="F36">
            <v>0</v>
          </cell>
          <cell r="G36">
            <v>0</v>
          </cell>
          <cell r="H36">
            <v>106.98</v>
          </cell>
          <cell r="I36">
            <v>12684.78</v>
          </cell>
          <cell r="J36">
            <v>1357017.76</v>
          </cell>
        </row>
        <row r="37">
          <cell r="A37">
            <v>4</v>
          </cell>
          <cell r="B37" t="str">
            <v>CEMENT CONCRETE WORKS</v>
          </cell>
        </row>
        <row r="38">
          <cell r="A38">
            <v>4.0999999999999996</v>
          </cell>
          <cell r="B38" t="str">
            <v xml:space="preserve">Providing, laying, compacting and curing  plain cement concrete M10 (1:3:6) in foundation with cement, sand and stone ballast 20mm gauge finishing to approved level, lines and dimensions all complete as per drawings, specifications and instruction of the </v>
          </cell>
          <cell r="C38" t="str">
            <v>M3</v>
          </cell>
          <cell r="D38">
            <v>26.44</v>
          </cell>
          <cell r="E38">
            <v>1.34</v>
          </cell>
          <cell r="F38">
            <v>32.5</v>
          </cell>
          <cell r="G38">
            <v>0.81</v>
          </cell>
          <cell r="H38">
            <v>61.09</v>
          </cell>
          <cell r="I38">
            <v>9322.41</v>
          </cell>
          <cell r="J38">
            <v>569506.03</v>
          </cell>
        </row>
        <row r="39">
          <cell r="A39">
            <v>4.2</v>
          </cell>
          <cell r="B39" t="str">
            <v>Providing, laying, compacting and curing  plain cement concrete M15 (1:2:4) in Solid Floor with cement, sand and stone ballast 20mm gauge finishing to approved level, lines and dimensions all complete as per drawings, specifications and instruction of the</v>
          </cell>
          <cell r="C39" t="str">
            <v>M3</v>
          </cell>
          <cell r="D39">
            <v>24.23</v>
          </cell>
          <cell r="E39">
            <v>2.73</v>
          </cell>
          <cell r="F39">
            <v>0</v>
          </cell>
          <cell r="G39">
            <v>15.4</v>
          </cell>
          <cell r="H39">
            <v>42.36</v>
          </cell>
          <cell r="I39">
            <v>10615.24</v>
          </cell>
          <cell r="J39">
            <v>449661.57</v>
          </cell>
        </row>
        <row r="40">
          <cell r="A40">
            <v>4.3</v>
          </cell>
          <cell r="B40" t="str">
            <v>Providing, laying, compacting and curing M20 (1:1.5:3) plain cement concrete for slab, beams, tie beam Lintel Sill  and all kinds of R.C.C. works with cement sand and stone ballast 20mm down finishing to approved level, line and dimensions all complete as</v>
          </cell>
          <cell r="C40" t="str">
            <v>M3</v>
          </cell>
          <cell r="D40">
            <v>330.65</v>
          </cell>
          <cell r="E40">
            <v>18.14</v>
          </cell>
          <cell r="F40">
            <v>9.14</v>
          </cell>
          <cell r="G40">
            <v>0</v>
          </cell>
          <cell r="H40">
            <v>357.93</v>
          </cell>
          <cell r="I40">
            <v>12529.36</v>
          </cell>
          <cell r="J40">
            <v>4484633.82</v>
          </cell>
        </row>
        <row r="41">
          <cell r="A41">
            <v>5</v>
          </cell>
          <cell r="B41" t="str">
            <v>REINFORCEMENT</v>
          </cell>
        </row>
        <row r="42">
          <cell r="A42">
            <v>5.0999999999999996</v>
          </cell>
          <cell r="B42" t="str">
            <v>Reinforcement bars (Grade 415 or above) work including straightening, cleaning, cutting, bending, binding with 20 SWG annealed  wire &amp; fixing in position as per drawing, bar bending schedule for raft foundation column, beam, wall, stair, slab in all R.C.C</v>
          </cell>
          <cell r="C42" t="str">
            <v>Kg</v>
          </cell>
          <cell r="D42">
            <v>44125.24</v>
          </cell>
          <cell r="E42">
            <v>2135.9899999999998</v>
          </cell>
          <cell r="F42">
            <v>251.12</v>
          </cell>
          <cell r="G42">
            <v>1574.39</v>
          </cell>
          <cell r="H42">
            <v>48086.74</v>
          </cell>
          <cell r="I42">
            <v>93.72</v>
          </cell>
          <cell r="J42">
            <v>4506689.2699999996</v>
          </cell>
        </row>
        <row r="43">
          <cell r="A43">
            <v>6</v>
          </cell>
          <cell r="B43" t="str">
            <v>FORMWORKS</v>
          </cell>
          <cell r="E43">
            <v>0</v>
          </cell>
          <cell r="F43">
            <v>0</v>
          </cell>
          <cell r="G43">
            <v>0</v>
          </cell>
          <cell r="H43">
            <v>0</v>
          </cell>
        </row>
        <row r="44">
          <cell r="A44">
            <v>6.1</v>
          </cell>
          <cell r="B44" t="str">
            <v>Centering and shuttering with approved wood  for all kinds of R.C.C. work including all necessary propping, scaffolding, staging, supporting, dismantling and clearing from the site, including shuttering of circular column up to 2 m dia etc. all complete a</v>
          </cell>
          <cell r="C44" t="str">
            <v>M2</v>
          </cell>
          <cell r="D44">
            <v>2443.7399999999998</v>
          </cell>
          <cell r="E44">
            <v>127.65</v>
          </cell>
          <cell r="F44">
            <v>0</v>
          </cell>
          <cell r="G44">
            <v>104.87</v>
          </cell>
          <cell r="H44">
            <v>2676.26</v>
          </cell>
          <cell r="I44">
            <v>366.83</v>
          </cell>
          <cell r="J44">
            <v>981732.46</v>
          </cell>
        </row>
        <row r="45">
          <cell r="A45">
            <v>7</v>
          </cell>
          <cell r="B45" t="str">
            <v>PLASTERING &amp; POINTING WORKS</v>
          </cell>
          <cell r="E45">
            <v>0</v>
          </cell>
          <cell r="F45">
            <v>0</v>
          </cell>
          <cell r="G45">
            <v>0</v>
          </cell>
          <cell r="H45">
            <v>0</v>
          </cell>
        </row>
        <row r="46">
          <cell r="A46">
            <v>7.1</v>
          </cell>
          <cell r="B46" t="str">
            <v>Providing, laying &amp; curing 20 mm thick cement sand (1:4) Plastering on floor  to perfect plumb, lines &amp; level all complete as per design drawings, specifications and instruction of the site engineer all complete:</v>
          </cell>
          <cell r="C46" t="str">
            <v>M2</v>
          </cell>
          <cell r="D46">
            <v>3068.18</v>
          </cell>
          <cell r="E46">
            <v>184.1</v>
          </cell>
          <cell r="F46">
            <v>0</v>
          </cell>
          <cell r="G46">
            <v>21.56</v>
          </cell>
          <cell r="H46">
            <v>3273.84</v>
          </cell>
          <cell r="I46">
            <v>298.31</v>
          </cell>
          <cell r="J46">
            <v>976619.21</v>
          </cell>
        </row>
        <row r="47">
          <cell r="A47">
            <v>7.2</v>
          </cell>
          <cell r="B47" t="str">
            <v>Providing, laying &amp; curing 12.5 mm cement sand (1:4) Plastering on walls  to perfect plumb, lines &amp; level including raking the mortar joints and wetting the masonry surface all complete as per design drawings, specifications and instruction of the site en</v>
          </cell>
          <cell r="C47" t="str">
            <v>M2</v>
          </cell>
          <cell r="D47">
            <v>2438.2399999999998</v>
          </cell>
          <cell r="E47">
            <v>133.66</v>
          </cell>
          <cell r="F47">
            <v>0</v>
          </cell>
          <cell r="G47">
            <v>0</v>
          </cell>
          <cell r="H47">
            <v>2571.9</v>
          </cell>
          <cell r="I47">
            <v>220.24</v>
          </cell>
          <cell r="J47">
            <v>566435.26</v>
          </cell>
        </row>
        <row r="48">
          <cell r="A48">
            <v>7.3</v>
          </cell>
          <cell r="B48" t="str">
            <v>Providing, laying &amp; curing 12.5 mm thick cement sand (1:3) plastering in ceiling, beams surfaces including chipping &amp; wetting the concrete surfaces finished in perfect plumb,  lines and level as per drawings, specifications and instructions of the site en</v>
          </cell>
          <cell r="C48" t="str">
            <v>M2</v>
          </cell>
          <cell r="D48">
            <v>645.88</v>
          </cell>
          <cell r="E48">
            <v>76.819999999999993</v>
          </cell>
          <cell r="F48">
            <v>0</v>
          </cell>
          <cell r="G48">
            <v>89.25</v>
          </cell>
          <cell r="H48">
            <v>811.95</v>
          </cell>
          <cell r="I48">
            <v>253.79</v>
          </cell>
          <cell r="J48">
            <v>206064.79</v>
          </cell>
        </row>
        <row r="49">
          <cell r="A49">
            <v>7.4</v>
          </cell>
          <cell r="B49" t="str">
            <v>Providing and pointing in perfect line, level and groove depth with 1:3 cement sand mortar for  joints of stone  masonry works above ground level  in compound wall including raking the joints, scafolding, curing the works all complete as per specification</v>
          </cell>
          <cell r="C49" t="str">
            <v>M2</v>
          </cell>
          <cell r="D49">
            <v>0</v>
          </cell>
          <cell r="E49">
            <v>0</v>
          </cell>
          <cell r="F49">
            <v>936.96</v>
          </cell>
          <cell r="G49">
            <v>0</v>
          </cell>
          <cell r="H49">
            <v>936.96</v>
          </cell>
          <cell r="I49">
            <v>147.21</v>
          </cell>
          <cell r="J49">
            <v>137929.88</v>
          </cell>
        </row>
        <row r="50">
          <cell r="A50">
            <v>7.5</v>
          </cell>
          <cell r="B50" t="str">
            <v>Providing and laying 25 mmm thick plaster tile butta in 1:3 cement sand mortar in perfect line, level  curing the works all complete as per specifications and instruction of the site engineer.</v>
          </cell>
          <cell r="C50" t="str">
            <v>M2</v>
          </cell>
          <cell r="D50">
            <v>292.11</v>
          </cell>
          <cell r="H50">
            <v>292.11</v>
          </cell>
          <cell r="I50">
            <v>654.36</v>
          </cell>
          <cell r="J50">
            <v>191145.1</v>
          </cell>
        </row>
        <row r="51">
          <cell r="A51">
            <v>8</v>
          </cell>
          <cell r="B51" t="str">
            <v>FLOOR FINISHING</v>
          </cell>
        </row>
        <row r="52">
          <cell r="A52">
            <v>8.1</v>
          </cell>
          <cell r="B52" t="str">
            <v>25mm thick mosaic flooring &amp; skirting - 6mm thick white cement and marble chips in (1:1) over 19 mm thick cement sand plaster (1:2) in perfect line and level with finish according to drawing and specificattion and instruction of site engineer as all compl</v>
          </cell>
          <cell r="C52" t="str">
            <v>M2</v>
          </cell>
          <cell r="D52">
            <v>247</v>
          </cell>
          <cell r="E52">
            <v>0</v>
          </cell>
          <cell r="F52">
            <v>0</v>
          </cell>
          <cell r="G52">
            <v>0</v>
          </cell>
          <cell r="H52">
            <v>247</v>
          </cell>
          <cell r="I52">
            <v>1783.47</v>
          </cell>
          <cell r="J52">
            <v>440517.09</v>
          </cell>
        </row>
        <row r="53">
          <cell r="A53">
            <v>8.1999999999999993</v>
          </cell>
          <cell r="B53" t="str">
            <v>Providing, laying and curing  (1:1) cement sand punning on floor of buildings on  perfect line &amp; level as per design, specification and instruction of site engineer.</v>
          </cell>
          <cell r="C53" t="str">
            <v>M2</v>
          </cell>
          <cell r="D53">
            <v>462.65</v>
          </cell>
          <cell r="E53">
            <v>50.44</v>
          </cell>
          <cell r="F53">
            <v>0</v>
          </cell>
          <cell r="G53">
            <v>90.8</v>
          </cell>
          <cell r="H53">
            <v>603.89</v>
          </cell>
          <cell r="I53">
            <v>154.28</v>
          </cell>
          <cell r="J53">
            <v>93168.15</v>
          </cell>
        </row>
        <row r="54">
          <cell r="A54">
            <v>8.3000000000000007</v>
          </cell>
          <cell r="B54" t="str">
            <v>Providing and laying 500 micron plastic sheet on floor of buildings on  perfect line &amp; level as per design, specification and instruction of site engineer.</v>
          </cell>
          <cell r="C54" t="str">
            <v>M2</v>
          </cell>
          <cell r="D54">
            <v>200.67</v>
          </cell>
          <cell r="E54">
            <v>0</v>
          </cell>
          <cell r="F54">
            <v>0</v>
          </cell>
          <cell r="G54">
            <v>0</v>
          </cell>
          <cell r="H54">
            <v>200.67</v>
          </cell>
          <cell r="I54">
            <v>57.5</v>
          </cell>
          <cell r="J54">
            <v>11538.53</v>
          </cell>
        </row>
        <row r="55">
          <cell r="A55">
            <v>8.4</v>
          </cell>
          <cell r="B55" t="str">
            <v>Providing &amp; laying porcelain non glazed floor  tiles in 1:4 cement sand mortar in perfect lines &amp; level finishing the joint with white cement with or without pigments where necessary all complete as per design drawings, patterns, specifications and instru</v>
          </cell>
          <cell r="C55" t="str">
            <v>M2</v>
          </cell>
          <cell r="D55">
            <v>82.26</v>
          </cell>
          <cell r="E55">
            <v>6.76</v>
          </cell>
          <cell r="F55">
            <v>0</v>
          </cell>
          <cell r="G55">
            <v>0</v>
          </cell>
          <cell r="H55">
            <v>89.02</v>
          </cell>
          <cell r="I55">
            <v>2316.65</v>
          </cell>
          <cell r="J55">
            <v>206228.18</v>
          </cell>
        </row>
        <row r="56">
          <cell r="A56">
            <v>8.5</v>
          </cell>
          <cell r="B56" t="str">
            <v>Providing &amp; laying porcelain glazed wall  tiles in 1:4 cement sand mortar in perfect lines &amp; level finishing the joint with white cement with or without pigments where necessary all complete as per design drawings, patterns, specifications and instruction</v>
          </cell>
          <cell r="C56" t="str">
            <v>M2</v>
          </cell>
          <cell r="D56">
            <v>168.39</v>
          </cell>
          <cell r="E56">
            <v>0</v>
          </cell>
          <cell r="F56">
            <v>0</v>
          </cell>
          <cell r="G56">
            <v>0</v>
          </cell>
          <cell r="H56">
            <v>168.39</v>
          </cell>
          <cell r="I56">
            <v>2316.65</v>
          </cell>
          <cell r="J56">
            <v>390100.69</v>
          </cell>
        </row>
        <row r="57">
          <cell r="A57">
            <v>8.6</v>
          </cell>
          <cell r="B57" t="str">
            <v>Supplying and laying of good quality marble in cement sand mortar (1:2) ratio with approved colour on floors on  perfect line &amp; level as per design, specification and instruction of site engineer.</v>
          </cell>
          <cell r="C57" t="str">
            <v>M2</v>
          </cell>
          <cell r="D57">
            <v>66.58</v>
          </cell>
          <cell r="E57">
            <v>0</v>
          </cell>
          <cell r="F57">
            <v>0</v>
          </cell>
          <cell r="G57">
            <v>0</v>
          </cell>
          <cell r="H57">
            <v>66.58</v>
          </cell>
          <cell r="I57">
            <v>3159.28</v>
          </cell>
          <cell r="J57">
            <v>210344.86</v>
          </cell>
        </row>
        <row r="58">
          <cell r="A58">
            <v>8.6999999999999993</v>
          </cell>
          <cell r="B58" t="str">
            <v>Providing, laying and curing 50mm thick 1:2:4 concrete and  (1:1) cement sand punning on roof of buildings on  perfect line &amp; level as per design, specification and instruction of site engineer.</v>
          </cell>
          <cell r="C58" t="str">
            <v>M2</v>
          </cell>
          <cell r="D58">
            <v>184.2</v>
          </cell>
          <cell r="H58">
            <v>184.2</v>
          </cell>
          <cell r="I58">
            <v>614.55999999999995</v>
          </cell>
          <cell r="J58">
            <v>113201.95</v>
          </cell>
        </row>
        <row r="59">
          <cell r="A59">
            <v>9</v>
          </cell>
          <cell r="B59" t="str">
            <v>PAINTING WORKS</v>
          </cell>
          <cell r="E59">
            <v>0</v>
          </cell>
          <cell r="F59">
            <v>0</v>
          </cell>
          <cell r="G59">
            <v>0</v>
          </cell>
          <cell r="H59">
            <v>0</v>
          </cell>
        </row>
        <row r="60">
          <cell r="A60">
            <v>9.1</v>
          </cell>
          <cell r="B60" t="str">
            <v>Providing &amp; painting two coats of Enamel paint with one coat of primer of approved brand and colour as per specifications and instruction of the site engineer.</v>
          </cell>
          <cell r="C60" t="str">
            <v>M2</v>
          </cell>
          <cell r="D60">
            <v>358.66</v>
          </cell>
          <cell r="E60">
            <v>35.549999999999997</v>
          </cell>
          <cell r="F60">
            <v>11.52</v>
          </cell>
          <cell r="G60">
            <v>0</v>
          </cell>
          <cell r="H60">
            <v>405.73</v>
          </cell>
          <cell r="I60">
            <v>172.1</v>
          </cell>
          <cell r="J60">
            <v>69826.13</v>
          </cell>
        </row>
        <row r="61">
          <cell r="A61">
            <v>9.1999999999999993</v>
          </cell>
          <cell r="B61" t="str">
            <v>Providing &amp; painting two coats of Readymade acrylic washable Distemper paint with one coat of cement primer of approved brand and colour over  plastered surfaces   of building,  walls ceiling and passage area as per specifications and instruction of the s</v>
          </cell>
          <cell r="C61" t="str">
            <v>M2</v>
          </cell>
          <cell r="D61">
            <v>4467.53</v>
          </cell>
          <cell r="E61">
            <v>0</v>
          </cell>
          <cell r="F61">
            <v>0</v>
          </cell>
          <cell r="G61">
            <v>0</v>
          </cell>
          <cell r="H61">
            <v>4467.53</v>
          </cell>
          <cell r="I61">
            <v>84.16</v>
          </cell>
          <cell r="J61">
            <v>375987.32</v>
          </cell>
        </row>
        <row r="62">
          <cell r="A62">
            <v>9.3000000000000007</v>
          </cell>
          <cell r="B62" t="str">
            <v>Supplying and applying Two coat weather proof painting (Apex or equivalent) with one coat of cement primer of approved colour in outer side of building as per specifications and instruction of the site engineer.</v>
          </cell>
          <cell r="C62" t="str">
            <v>M2</v>
          </cell>
          <cell r="D62">
            <v>1020.08</v>
          </cell>
          <cell r="E62">
            <v>0</v>
          </cell>
          <cell r="F62">
            <v>936.96</v>
          </cell>
          <cell r="G62">
            <v>0</v>
          </cell>
          <cell r="H62">
            <v>1957.04</v>
          </cell>
          <cell r="I62">
            <v>204.48</v>
          </cell>
          <cell r="J62">
            <v>400175.54</v>
          </cell>
        </row>
        <row r="63">
          <cell r="A63">
            <v>9.4</v>
          </cell>
          <cell r="B63" t="str">
            <v>Providing &amp; painting two coats of Aluminium paint of approved brand and colour on grill as per specifications and instruction of the site engineer.</v>
          </cell>
          <cell r="C63" t="str">
            <v>M2</v>
          </cell>
          <cell r="D63">
            <v>99.24</v>
          </cell>
          <cell r="E63">
            <v>0</v>
          </cell>
          <cell r="F63">
            <v>0</v>
          </cell>
          <cell r="G63">
            <v>0</v>
          </cell>
          <cell r="H63">
            <v>99.24</v>
          </cell>
          <cell r="I63">
            <v>150.9</v>
          </cell>
          <cell r="J63">
            <v>14975.32</v>
          </cell>
        </row>
        <row r="64">
          <cell r="A64">
            <v>9.5</v>
          </cell>
          <cell r="B64" t="str">
            <v>Providing &amp; painting two coats of cement  paint with one coat of cement primer of approved brand and colour over  plastered surfaces   of building,  walls ceiling and passage area as per specifications and instruction of the site engineer.</v>
          </cell>
          <cell r="C64" t="str">
            <v>M2</v>
          </cell>
          <cell r="D64">
            <v>0</v>
          </cell>
          <cell r="E64">
            <v>344.14</v>
          </cell>
          <cell r="F64">
            <v>0</v>
          </cell>
          <cell r="G64">
            <v>0</v>
          </cell>
          <cell r="H64">
            <v>344.14</v>
          </cell>
          <cell r="I64">
            <v>35.47</v>
          </cell>
          <cell r="J64">
            <v>12206.65</v>
          </cell>
        </row>
        <row r="65">
          <cell r="A65">
            <v>9.6</v>
          </cell>
          <cell r="B65" t="str">
            <v>Providing and laying 2 coats of water proofing materials for terrace roof (elastocrate cementious elastrometric water proofing coating two components) capacity per Kg 6 sq ft as per specification and direction complete works.</v>
          </cell>
          <cell r="C65" t="str">
            <v>M2</v>
          </cell>
          <cell r="D65">
            <v>367.6</v>
          </cell>
          <cell r="E65">
            <v>0</v>
          </cell>
          <cell r="F65">
            <v>0</v>
          </cell>
          <cell r="G65">
            <v>0</v>
          </cell>
          <cell r="H65">
            <v>367.6</v>
          </cell>
          <cell r="I65">
            <v>601.92999999999995</v>
          </cell>
          <cell r="J65">
            <v>221269.47</v>
          </cell>
        </row>
        <row r="66">
          <cell r="A66">
            <v>10</v>
          </cell>
          <cell r="B66" t="str">
            <v>DOORS AND WINDOWS WORKS</v>
          </cell>
          <cell r="C66">
            <v>0</v>
          </cell>
          <cell r="E66">
            <v>0</v>
          </cell>
          <cell r="F66">
            <v>0</v>
          </cell>
          <cell r="G66">
            <v>0</v>
          </cell>
          <cell r="H66">
            <v>0</v>
          </cell>
        </row>
        <row r="67">
          <cell r="A67">
            <v>10.1</v>
          </cell>
          <cell r="B67" t="str">
            <v>Suppling and fixing Salwood chaukhat frame works for doors &amp; windows as approved  by site incharge , the timber shall be  matured,free from wraps. Knots holes and other defects all complete.</v>
          </cell>
          <cell r="C67" t="str">
            <v>M3</v>
          </cell>
          <cell r="D67">
            <v>6.8579999999999997</v>
          </cell>
          <cell r="E67">
            <v>0.48</v>
          </cell>
          <cell r="F67">
            <v>0</v>
          </cell>
          <cell r="G67">
            <v>0</v>
          </cell>
          <cell r="H67">
            <v>7.3380000000000001</v>
          </cell>
          <cell r="I67">
            <v>104967.4</v>
          </cell>
          <cell r="J67">
            <v>770250.78</v>
          </cell>
        </row>
        <row r="68">
          <cell r="A68">
            <v>10.199999999999999</v>
          </cell>
          <cell r="B68" t="str">
            <v>Supplying and fixing 38 mm thick salwood paneled shutter in door including fixing with approved size of heavy duty hinges, aluminium tower bolts handle, aldrops set as per design and instruction all complete.</v>
          </cell>
          <cell r="C68" t="str">
            <v>M2</v>
          </cell>
          <cell r="D68">
            <v>98.49</v>
          </cell>
          <cell r="E68">
            <v>4.8499999999999996</v>
          </cell>
          <cell r="F68">
            <v>0</v>
          </cell>
          <cell r="G68">
            <v>0</v>
          </cell>
          <cell r="H68">
            <v>103.34</v>
          </cell>
          <cell r="I68">
            <v>5790.25</v>
          </cell>
          <cell r="J68">
            <v>598364.43999999994</v>
          </cell>
        </row>
        <row r="69">
          <cell r="A69">
            <v>10.3</v>
          </cell>
          <cell r="B69" t="str">
            <v>Supplying and fixing 38 mm thick salwood/shisum carved decorative  main door and window including fixing with approved size of heavy duty brass hinges, tower bolts, handle, aldrops set including polishing all complete.</v>
          </cell>
          <cell r="C69" t="str">
            <v>M2</v>
          </cell>
          <cell r="D69">
            <v>3.15</v>
          </cell>
          <cell r="E69">
            <v>0</v>
          </cell>
          <cell r="F69">
            <v>0</v>
          </cell>
          <cell r="G69">
            <v>0</v>
          </cell>
          <cell r="H69">
            <v>3.15</v>
          </cell>
          <cell r="I69">
            <v>19210.63</v>
          </cell>
          <cell r="J69">
            <v>60513.48</v>
          </cell>
        </row>
        <row r="70">
          <cell r="A70">
            <v>10.4</v>
          </cell>
          <cell r="B70" t="str">
            <v>Supplying and fixing 4 mm thick glazed shutter in 38 mm thick sal wood frame with approved size of heavy duty hinges, aluminium tower bolts handle, aldrops set as per design and instruction all complete.</v>
          </cell>
          <cell r="C70" t="str">
            <v>M2</v>
          </cell>
          <cell r="D70">
            <v>44.38</v>
          </cell>
          <cell r="E70">
            <v>8.6300000000000008</v>
          </cell>
          <cell r="F70">
            <v>0</v>
          </cell>
          <cell r="G70">
            <v>0</v>
          </cell>
          <cell r="H70">
            <v>53.01</v>
          </cell>
          <cell r="I70">
            <v>4244.4799999999996</v>
          </cell>
          <cell r="J70">
            <v>224999.88</v>
          </cell>
        </row>
        <row r="71">
          <cell r="A71">
            <v>10.5</v>
          </cell>
          <cell r="B71" t="str">
            <v>Supplying and fixing Mosquito proof net and expanded metal net 38 mm thick sal wood frame.</v>
          </cell>
          <cell r="C71" t="str">
            <v>M2</v>
          </cell>
          <cell r="D71">
            <v>47.53</v>
          </cell>
          <cell r="E71">
            <v>8.6300000000000008</v>
          </cell>
          <cell r="F71">
            <v>0</v>
          </cell>
          <cell r="G71">
            <v>0</v>
          </cell>
          <cell r="H71">
            <v>56.16</v>
          </cell>
          <cell r="I71">
            <v>2493.2600000000002</v>
          </cell>
          <cell r="J71">
            <v>140021.48000000001</v>
          </cell>
        </row>
        <row r="72">
          <cell r="A72">
            <v>10.6</v>
          </cell>
          <cell r="B72" t="str">
            <v>Providing and fixing 10mm thick gypsum false ceiling work with Almunium  frame Section all complete as per design specification  &amp; instruction of site  Engineer .</v>
          </cell>
          <cell r="C72" t="str">
            <v>M2</v>
          </cell>
          <cell r="D72">
            <v>65.25</v>
          </cell>
          <cell r="E72">
            <v>0</v>
          </cell>
          <cell r="F72">
            <v>0</v>
          </cell>
          <cell r="G72">
            <v>0</v>
          </cell>
          <cell r="H72">
            <v>65.25</v>
          </cell>
          <cell r="I72">
            <v>832.45</v>
          </cell>
          <cell r="J72">
            <v>54317.36</v>
          </cell>
        </row>
        <row r="73">
          <cell r="A73">
            <v>10.7</v>
          </cell>
          <cell r="B73" t="str">
            <v>Fitting of G.I plan sheet Gutter 26 Gauge  with necessary nails, screws, metal brackets etc as per drawing and instruction all complete.</v>
          </cell>
          <cell r="C73" t="str">
            <v>Rm</v>
          </cell>
          <cell r="D73">
            <v>23.5</v>
          </cell>
          <cell r="E73">
            <v>0</v>
          </cell>
          <cell r="F73">
            <v>0</v>
          </cell>
          <cell r="G73">
            <v>0</v>
          </cell>
          <cell r="H73">
            <v>23.5</v>
          </cell>
          <cell r="I73">
            <v>823.9</v>
          </cell>
          <cell r="J73">
            <v>19361.650000000001</v>
          </cell>
        </row>
        <row r="74">
          <cell r="A74">
            <v>10.8</v>
          </cell>
          <cell r="B74" t="str">
            <v>MS grill with 20x4.5mm thick metal strips of approved pattern and manufacture finished with one coat of metal primer paint with approved colour as per design, drawing and instruction all complete.</v>
          </cell>
          <cell r="C74" t="str">
            <v>M2</v>
          </cell>
          <cell r="D74">
            <v>99.24</v>
          </cell>
          <cell r="E74">
            <v>8.6300000000000008</v>
          </cell>
          <cell r="F74">
            <v>0</v>
          </cell>
          <cell r="G74">
            <v>0</v>
          </cell>
          <cell r="H74">
            <v>107.87</v>
          </cell>
          <cell r="I74">
            <v>3214.25</v>
          </cell>
          <cell r="J74">
            <v>346721.15</v>
          </cell>
        </row>
        <row r="75">
          <cell r="A75">
            <v>10.9</v>
          </cell>
          <cell r="B75" t="str">
            <v>Providing and fixing 4 mm thick glass on fixed frame of windows &amp; ventilation with wooden listy as per design and instruction all complete.</v>
          </cell>
          <cell r="C75" t="str">
            <v>M2</v>
          </cell>
          <cell r="D75">
            <v>8.52</v>
          </cell>
          <cell r="E75">
            <v>0</v>
          </cell>
          <cell r="F75">
            <v>0</v>
          </cell>
          <cell r="G75">
            <v>0</v>
          </cell>
          <cell r="H75">
            <v>8.52</v>
          </cell>
          <cell r="I75">
            <v>907.26</v>
          </cell>
          <cell r="J75">
            <v>7729.86</v>
          </cell>
        </row>
        <row r="76">
          <cell r="A76">
            <v>11</v>
          </cell>
          <cell r="B76" t="str">
            <v>MISCELLANEOUS WORKS</v>
          </cell>
          <cell r="E76">
            <v>0</v>
          </cell>
          <cell r="F76">
            <v>0</v>
          </cell>
          <cell r="G76">
            <v>0</v>
          </cell>
          <cell r="H76">
            <v>0</v>
          </cell>
        </row>
        <row r="77">
          <cell r="A77" t="str">
            <v>11.1.1</v>
          </cell>
          <cell r="B77" t="str">
            <v>Providing &amp; fixing   metal spiral stair using  1 1/4" dia. Black pipe hand rail and 3/4" x 3/4" dia. Square pipe with 2' -2' 6" wide as per design, specification &amp; instructions of Site Engineer all complete</v>
          </cell>
          <cell r="C77" t="str">
            <v>RM</v>
          </cell>
          <cell r="D77">
            <v>6</v>
          </cell>
          <cell r="E77">
            <v>0</v>
          </cell>
          <cell r="F77">
            <v>0</v>
          </cell>
          <cell r="G77">
            <v>0</v>
          </cell>
          <cell r="H77">
            <v>6</v>
          </cell>
          <cell r="I77">
            <v>8588.84</v>
          </cell>
          <cell r="J77">
            <v>51533.04</v>
          </cell>
        </row>
        <row r="78">
          <cell r="A78" t="str">
            <v>11.1.2</v>
          </cell>
          <cell r="B78" t="str">
            <v>Providing 3mm thick UPVC sheet for roof &amp; ridge including fixing in proper shape &amp; size with all necessary rails, screws, bolts &amp; nuts washers, J &amp; L hocks etc as per drawing &amp; instruction all complete.</v>
          </cell>
          <cell r="C78" t="str">
            <v>M2</v>
          </cell>
          <cell r="D78">
            <v>122.35</v>
          </cell>
          <cell r="E78">
            <v>0</v>
          </cell>
          <cell r="F78">
            <v>0</v>
          </cell>
          <cell r="G78">
            <v>0</v>
          </cell>
          <cell r="H78">
            <v>122.35</v>
          </cell>
          <cell r="I78">
            <v>1578.58</v>
          </cell>
          <cell r="J78">
            <v>193139.26</v>
          </cell>
        </row>
        <row r="79">
          <cell r="A79" t="str">
            <v>11.1.3</v>
          </cell>
          <cell r="B79" t="str">
            <v>Providing 0.41 mm C.G.I. colour sheet for roof &amp; plain sheet for ridge including fixing in proper shape &amp; size with all necessary rails, screws, bolts &amp; nuts washers, J &amp; L hocks etc as per drawing &amp; instruction all complete.</v>
          </cell>
          <cell r="C79" t="str">
            <v>M2</v>
          </cell>
          <cell r="E79">
            <v>4.9400000000000004</v>
          </cell>
          <cell r="G79">
            <v>0</v>
          </cell>
          <cell r="H79">
            <v>4.9400000000000004</v>
          </cell>
          <cell r="I79">
            <v>892.72</v>
          </cell>
          <cell r="J79">
            <v>4410.04</v>
          </cell>
        </row>
        <row r="80">
          <cell r="A80" t="str">
            <v>11.1.4</v>
          </cell>
          <cell r="B80" t="str">
            <v>Providing 2.0mm thick Transparent sheet  for roof  including fixing in proper shape &amp;size with all necessary rails, screws, bolts &amp; nuts washers, J &amp; L hocks etc as per drawing &amp; instruction all complete.</v>
          </cell>
          <cell r="C80" t="str">
            <v>M2</v>
          </cell>
          <cell r="D80">
            <v>9.1999999999999993</v>
          </cell>
          <cell r="E80">
            <v>0</v>
          </cell>
          <cell r="F80">
            <v>0</v>
          </cell>
          <cell r="G80">
            <v>0</v>
          </cell>
          <cell r="H80">
            <v>9.1999999999999993</v>
          </cell>
          <cell r="I80">
            <v>2464.83</v>
          </cell>
          <cell r="J80">
            <v>22676.44</v>
          </cell>
        </row>
        <row r="81">
          <cell r="A81">
            <v>11.2</v>
          </cell>
          <cell r="B81" t="str">
            <v xml:space="preserve">M.S. blackpipe truss with I.S. or B.S. section including jointting , fixing, erection and primer painting with all necessary M.S. bed plates, shoe angles, anchor bolts leas sheeting or cement grouting as per drawing and instructions all complete . </v>
          </cell>
          <cell r="C81" t="str">
            <v>Kg</v>
          </cell>
          <cell r="D81">
            <v>1747.78</v>
          </cell>
          <cell r="E81">
            <v>200</v>
          </cell>
          <cell r="F81">
            <v>0</v>
          </cell>
          <cell r="G81">
            <v>0</v>
          </cell>
          <cell r="H81">
            <v>1947.78</v>
          </cell>
          <cell r="I81">
            <v>197.65</v>
          </cell>
          <cell r="J81">
            <v>384978.72</v>
          </cell>
        </row>
        <row r="82">
          <cell r="A82">
            <v>11.3</v>
          </cell>
          <cell r="B82" t="str">
            <v>Providing 3/4" x 3/4" square pipe   baluster and 3"X5" sisam hand rail on height 750 to 900 mm including two coats of primer as per design drawing and specifications and instructions of site engineer</v>
          </cell>
          <cell r="C82" t="str">
            <v>M2</v>
          </cell>
          <cell r="D82">
            <v>30.15</v>
          </cell>
          <cell r="E82">
            <v>0</v>
          </cell>
          <cell r="F82">
            <v>0</v>
          </cell>
          <cell r="G82">
            <v>0</v>
          </cell>
          <cell r="H82">
            <v>30.15</v>
          </cell>
          <cell r="I82">
            <v>1393.8</v>
          </cell>
          <cell r="J82">
            <v>42023.07</v>
          </cell>
        </row>
        <row r="83">
          <cell r="A83">
            <v>11.4</v>
          </cell>
          <cell r="B83" t="str">
            <v>Making &amp; fixing iron gate including one coats of primer &amp; two coat of enamel paint as per design drawing, specifications and instructions of site engineer all complete.</v>
          </cell>
          <cell r="C83" t="str">
            <v>M2</v>
          </cell>
          <cell r="D83">
            <v>0</v>
          </cell>
          <cell r="E83">
            <v>0</v>
          </cell>
          <cell r="F83">
            <v>8.64</v>
          </cell>
          <cell r="G83">
            <v>1</v>
          </cell>
          <cell r="H83">
            <v>9.64</v>
          </cell>
          <cell r="I83">
            <v>5122.83</v>
          </cell>
          <cell r="J83">
            <v>49384.08</v>
          </cell>
        </row>
        <row r="84">
          <cell r="A84">
            <v>11.5</v>
          </cell>
          <cell r="B84" t="str">
            <v>Fencing with 10 S.W.G.G.I chain link 2"X2" mesh sized framed on 25X25X4 mm angles and 50mm Ø M.S. black pipe post in 2m interval including jointing , fixing, erection and primer painting with all necessary M.S. grills and plates as per drawing and instruc</v>
          </cell>
          <cell r="C84" t="str">
            <v>M2</v>
          </cell>
          <cell r="D84">
            <v>0</v>
          </cell>
          <cell r="E84">
            <v>0</v>
          </cell>
          <cell r="F84">
            <v>210</v>
          </cell>
          <cell r="G84">
            <v>0</v>
          </cell>
          <cell r="H84">
            <v>210</v>
          </cell>
          <cell r="I84">
            <v>1864.77</v>
          </cell>
          <cell r="J84">
            <v>391601.7</v>
          </cell>
        </row>
        <row r="85">
          <cell r="A85">
            <v>11.6</v>
          </cell>
          <cell r="B85" t="str">
            <v xml:space="preserve">Providing and fixing MS Rolling Shutter as per drawing and instructions all complete . </v>
          </cell>
          <cell r="C85" t="str">
            <v>M2</v>
          </cell>
          <cell r="D85">
            <v>0</v>
          </cell>
          <cell r="E85">
            <v>9</v>
          </cell>
          <cell r="F85">
            <v>0</v>
          </cell>
          <cell r="G85">
            <v>0</v>
          </cell>
          <cell r="H85">
            <v>9</v>
          </cell>
          <cell r="I85">
            <v>2702.5</v>
          </cell>
          <cell r="J85">
            <v>24322.5</v>
          </cell>
        </row>
        <row r="86">
          <cell r="A86">
            <v>11.7</v>
          </cell>
          <cell r="B86" t="str">
            <v>Providing the Black colour Red sticker Honda Shine 150cc Motorbike recent model as per specification</v>
          </cell>
          <cell r="C86" t="str">
            <v>no</v>
          </cell>
          <cell r="H86">
            <v>1</v>
          </cell>
          <cell r="I86">
            <v>212699</v>
          </cell>
          <cell r="J86">
            <v>212699</v>
          </cell>
        </row>
        <row r="87">
          <cell r="A87">
            <v>11.8</v>
          </cell>
          <cell r="B87" t="str">
            <v>Providing Laptop (Dell, Toshiba, Acer) with minimum i5 processor, 4 GB Ram, 500 GB Hard disk, 14 " screen, Graphics card with all accessories for Construction management work as per specification</v>
          </cell>
          <cell r="C87" t="str">
            <v>Set</v>
          </cell>
          <cell r="H87">
            <v>2</v>
          </cell>
          <cell r="I87">
            <v>69000</v>
          </cell>
          <cell r="J87">
            <v>138000</v>
          </cell>
        </row>
        <row r="88">
          <cell r="A88">
            <v>11.9</v>
          </cell>
          <cell r="B88" t="str">
            <v>Constructing wooden wittness box, Decorative wooden/plyboard dash for judge and bench assistant including 600mm height wooden railing in bench room as per design,drawing &amp; specification all complete.</v>
          </cell>
          <cell r="C88" t="str">
            <v>job</v>
          </cell>
          <cell r="H88">
            <v>1</v>
          </cell>
          <cell r="J88">
            <v>150000</v>
          </cell>
          <cell r="K88" t="str">
            <v>not to filled by contractor</v>
          </cell>
        </row>
        <row r="90">
          <cell r="B90" t="str">
            <v>Civil Sub Total</v>
          </cell>
          <cell r="J90">
            <v>28128532.399999995</v>
          </cell>
        </row>
        <row r="92">
          <cell r="A92">
            <v>12</v>
          </cell>
          <cell r="B92" t="str">
            <v>ELECTRICAL WORKS</v>
          </cell>
        </row>
        <row r="93">
          <cell r="A93">
            <v>12.1</v>
          </cell>
          <cell r="B93" t="str">
            <v xml:space="preserve">  LUMINAIRES ( FIXTURES)</v>
          </cell>
        </row>
        <row r="94">
          <cell r="B94" t="str">
            <v>Accessories:screws, grips, pvc tape, choke, condencer, starter, tube, bulbs, holder, flexible wire, pipe/chain, nut bolt, hook, clamp, ceiling rose etc all complete.</v>
          </cell>
        </row>
        <row r="95">
          <cell r="A95" t="str">
            <v>12.1.01</v>
          </cell>
          <cell r="B95" t="str">
            <v>Dome light 8"heavy carrier decorative   with CFL etc all complete.</v>
          </cell>
          <cell r="C95" t="str">
            <v>Set</v>
          </cell>
          <cell r="D95">
            <v>80</v>
          </cell>
          <cell r="E95">
            <v>6</v>
          </cell>
          <cell r="H95">
            <v>86</v>
          </cell>
          <cell r="I95">
            <v>608.71</v>
          </cell>
          <cell r="J95">
            <v>52349.06</v>
          </cell>
        </row>
        <row r="96">
          <cell r="A96" t="str">
            <v>12.1.2</v>
          </cell>
          <cell r="B96" t="str">
            <v>Wall lamp decorative with glass  Decon, Homedec with CFL etc all complete.</v>
          </cell>
          <cell r="C96" t="str">
            <v>Set</v>
          </cell>
          <cell r="D96">
            <v>12</v>
          </cell>
          <cell r="E96">
            <v>2</v>
          </cell>
          <cell r="H96">
            <v>14</v>
          </cell>
          <cell r="I96">
            <v>614.66</v>
          </cell>
          <cell r="J96">
            <v>8605.24</v>
          </cell>
        </row>
        <row r="97">
          <cell r="A97" t="str">
            <v>12.1.3</v>
          </cell>
          <cell r="B97" t="str">
            <v>1X40watt Tube light box type Wipro,Ge,  Philips,C&amp;S etc all complete.</v>
          </cell>
          <cell r="C97" t="str">
            <v>Set</v>
          </cell>
          <cell r="D97">
            <v>28</v>
          </cell>
          <cell r="H97">
            <v>28</v>
          </cell>
          <cell r="I97">
            <v>1578.49</v>
          </cell>
          <cell r="J97">
            <v>44197.72</v>
          </cell>
        </row>
        <row r="98">
          <cell r="A98" t="str">
            <v>12.1.4</v>
          </cell>
          <cell r="B98" t="str">
            <v>2X40watt Tube light box type Wipro,Ge,  Philips,C&amp;S etc all complete.</v>
          </cell>
          <cell r="C98" t="str">
            <v>Set</v>
          </cell>
          <cell r="D98">
            <v>6</v>
          </cell>
          <cell r="H98">
            <v>6</v>
          </cell>
          <cell r="I98">
            <v>2355.7199999999998</v>
          </cell>
          <cell r="J98">
            <v>14134.32</v>
          </cell>
        </row>
        <row r="99">
          <cell r="A99" t="str">
            <v>12.1.5</v>
          </cell>
          <cell r="B99" t="str">
            <v>1X40watt Tube light mirror optic recessed /surface Wipro / Philips, Ge,C&amp;S etc all complete.</v>
          </cell>
          <cell r="C99" t="str">
            <v>Set</v>
          </cell>
          <cell r="D99">
            <v>6</v>
          </cell>
          <cell r="E99">
            <v>4</v>
          </cell>
          <cell r="H99">
            <v>10</v>
          </cell>
          <cell r="I99">
            <v>4402.46</v>
          </cell>
          <cell r="J99">
            <v>44024.6</v>
          </cell>
        </row>
        <row r="100">
          <cell r="A100" t="str">
            <v>12.1.6</v>
          </cell>
          <cell r="B100" t="str">
            <v>2X40watt Tube light mirror optic recessed /surface Wipro , philips, Ge,C&amp;S etc all complete.</v>
          </cell>
          <cell r="C100" t="str">
            <v>Set</v>
          </cell>
          <cell r="D100">
            <v>2</v>
          </cell>
          <cell r="H100">
            <v>2</v>
          </cell>
          <cell r="I100">
            <v>5405.24</v>
          </cell>
          <cell r="J100">
            <v>10810.48</v>
          </cell>
        </row>
        <row r="101">
          <cell r="A101" t="str">
            <v>12.1.7</v>
          </cell>
          <cell r="B101" t="str">
            <v>4X20watt Tube light mirror optic recessed /surface Wipro , philips, Ge,C&amp;S etc all complete.</v>
          </cell>
          <cell r="C101" t="str">
            <v>Set</v>
          </cell>
          <cell r="D101">
            <v>8</v>
          </cell>
          <cell r="H101">
            <v>8</v>
          </cell>
          <cell r="I101">
            <v>6759.4</v>
          </cell>
          <cell r="J101">
            <v>54075.199999999997</v>
          </cell>
        </row>
        <row r="102">
          <cell r="A102" t="str">
            <v>12.1.8</v>
          </cell>
          <cell r="B102" t="str">
            <v>Mirror light decorative with CFL etc all complete.</v>
          </cell>
          <cell r="C102" t="str">
            <v>Set</v>
          </cell>
          <cell r="D102">
            <v>10</v>
          </cell>
          <cell r="H102">
            <v>10</v>
          </cell>
          <cell r="I102">
            <v>614.66</v>
          </cell>
          <cell r="J102">
            <v>6146.6</v>
          </cell>
        </row>
        <row r="103">
          <cell r="A103" t="str">
            <v>12.1.9</v>
          </cell>
          <cell r="B103" t="str">
            <v>48" ceiling fan  Almonard,Bajaj etc all complete.</v>
          </cell>
          <cell r="C103" t="str">
            <v>Set</v>
          </cell>
          <cell r="D103">
            <v>20</v>
          </cell>
          <cell r="H103">
            <v>20</v>
          </cell>
          <cell r="I103">
            <v>3297.93</v>
          </cell>
          <cell r="J103">
            <v>65958.600000000006</v>
          </cell>
        </row>
        <row r="104">
          <cell r="A104" t="str">
            <v>12.1.10</v>
          </cell>
          <cell r="B104" t="str">
            <v>16'' Wall fan  Almonard,Bajaj etc all complete.</v>
          </cell>
          <cell r="C104" t="str">
            <v>Set</v>
          </cell>
          <cell r="D104">
            <v>1</v>
          </cell>
          <cell r="H104">
            <v>1</v>
          </cell>
          <cell r="I104">
            <v>3505.2</v>
          </cell>
          <cell r="J104">
            <v>3505.2</v>
          </cell>
        </row>
        <row r="105">
          <cell r="A105" t="str">
            <v>12.1.11</v>
          </cell>
          <cell r="B105" t="str">
            <v>9"exhaust fan Almonard,Bajaj etc all complete.</v>
          </cell>
          <cell r="C105" t="str">
            <v>Set</v>
          </cell>
          <cell r="D105">
            <v>9</v>
          </cell>
          <cell r="H105">
            <v>9</v>
          </cell>
          <cell r="I105">
            <v>3144.38</v>
          </cell>
          <cell r="J105">
            <v>28299.42</v>
          </cell>
        </row>
        <row r="106">
          <cell r="A106">
            <v>12.2</v>
          </cell>
          <cell r="B106" t="str">
            <v xml:space="preserve">SOCKET,SWITCH ,JUNCTION BOX </v>
          </cell>
          <cell r="H106">
            <v>0</v>
          </cell>
          <cell r="I106">
            <v>0</v>
          </cell>
        </row>
        <row r="107">
          <cell r="B107" t="str">
            <v>Accessories : metal box, screws, grips, pvc tape etc all complete.</v>
          </cell>
          <cell r="H107">
            <v>0</v>
          </cell>
          <cell r="I107">
            <v>0</v>
          </cell>
        </row>
        <row r="108">
          <cell r="A108" t="str">
            <v>12.2.1</v>
          </cell>
          <cell r="B108" t="str">
            <v>16/6 Amps combined S/socket flush type CPL/Anchor etc all complete.</v>
          </cell>
          <cell r="C108" t="str">
            <v>Set</v>
          </cell>
          <cell r="D108">
            <v>55</v>
          </cell>
          <cell r="E108">
            <v>3</v>
          </cell>
          <cell r="H108">
            <v>58</v>
          </cell>
          <cell r="I108">
            <v>401.39</v>
          </cell>
          <cell r="J108">
            <v>23280.62</v>
          </cell>
        </row>
        <row r="109">
          <cell r="A109" t="str">
            <v>12.2.2</v>
          </cell>
          <cell r="B109" t="str">
            <v>1 gang 1, 2 way switch CPL/Anchor  etc all complete.</v>
          </cell>
          <cell r="C109" t="str">
            <v>Set</v>
          </cell>
          <cell r="D109">
            <v>25</v>
          </cell>
          <cell r="H109">
            <v>25</v>
          </cell>
          <cell r="I109">
            <v>248.86</v>
          </cell>
          <cell r="J109">
            <v>6221.5</v>
          </cell>
        </row>
        <row r="110">
          <cell r="A110" t="str">
            <v>12.2.3</v>
          </cell>
          <cell r="B110" t="str">
            <v>2gang 1, 2 way switch CPL/Anchor etc all complete.</v>
          </cell>
          <cell r="C110" t="str">
            <v>Set</v>
          </cell>
          <cell r="D110">
            <v>18</v>
          </cell>
          <cell r="E110">
            <v>3</v>
          </cell>
          <cell r="H110">
            <v>21</v>
          </cell>
          <cell r="I110">
            <v>291.66000000000003</v>
          </cell>
          <cell r="J110">
            <v>6124.86</v>
          </cell>
        </row>
        <row r="111">
          <cell r="A111" t="str">
            <v>12.2.4</v>
          </cell>
          <cell r="B111" t="str">
            <v>3 gang 1, 2 switch CPL/Anchor etc all complete.</v>
          </cell>
          <cell r="C111" t="str">
            <v>Set</v>
          </cell>
          <cell r="D111">
            <v>2</v>
          </cell>
          <cell r="H111">
            <v>2</v>
          </cell>
          <cell r="I111">
            <v>320.22000000000003</v>
          </cell>
          <cell r="J111">
            <v>640.44000000000005</v>
          </cell>
        </row>
        <row r="112">
          <cell r="A112" t="str">
            <v>12.2.5</v>
          </cell>
          <cell r="B112" t="str">
            <v>4 gang 1, 2 way switch  CPL/Anchor etc all complete.</v>
          </cell>
          <cell r="C112" t="str">
            <v>Set</v>
          </cell>
          <cell r="D112">
            <v>16</v>
          </cell>
          <cell r="H112">
            <v>16</v>
          </cell>
          <cell r="I112">
            <v>346.49</v>
          </cell>
          <cell r="J112">
            <v>5543.84</v>
          </cell>
        </row>
        <row r="113">
          <cell r="A113" t="str">
            <v>12.2.6</v>
          </cell>
          <cell r="B113" t="str">
            <v>6 gang 1, 2 way switch  CPL/Anchor etc all complete.</v>
          </cell>
          <cell r="C113" t="str">
            <v>Set</v>
          </cell>
          <cell r="D113">
            <v>4</v>
          </cell>
          <cell r="H113">
            <v>4</v>
          </cell>
          <cell r="I113">
            <v>586.66999999999996</v>
          </cell>
          <cell r="J113">
            <v>2346.6799999999998</v>
          </cell>
        </row>
        <row r="114">
          <cell r="A114" t="str">
            <v>12.2.7</v>
          </cell>
          <cell r="B114" t="str">
            <v>Junction box made of metal with cover size 6"X4" etc. all complete.</v>
          </cell>
          <cell r="C114" t="str">
            <v>Set</v>
          </cell>
          <cell r="D114">
            <v>20</v>
          </cell>
          <cell r="E114">
            <v>3</v>
          </cell>
          <cell r="H114">
            <v>23</v>
          </cell>
          <cell r="I114">
            <v>185.29</v>
          </cell>
          <cell r="J114">
            <v>4261.67</v>
          </cell>
        </row>
        <row r="115">
          <cell r="A115">
            <v>12.3</v>
          </cell>
          <cell r="B115" t="str">
            <v xml:space="preserve">  PANEL BOARD / DISTRIBUTION BOARD</v>
          </cell>
          <cell r="H115">
            <v>0</v>
          </cell>
          <cell r="I115">
            <v>0</v>
          </cell>
        </row>
        <row r="116">
          <cell r="B116" t="str">
            <v xml:space="preserve">Accessories ;screws, grips, nut bolt, cu bus bar, earth bus bar, neutral bus bar, fuse, porcelin base  cable shoe, phase bar, pvc tape etc all complete. </v>
          </cell>
          <cell r="H116">
            <v>0</v>
          </cell>
          <cell r="I116">
            <v>0</v>
          </cell>
        </row>
        <row r="117">
          <cell r="A117" t="str">
            <v>12.3.1</v>
          </cell>
          <cell r="B117" t="str">
            <v xml:space="preserve"> Panel board  made of mild steel sheet with cu. busbar double cover floor mount suitable size &amp; color push type lock  for housing the following items all complete. (space for 2 MCCB)</v>
          </cell>
          <cell r="C117" t="str">
            <v>Set</v>
          </cell>
          <cell r="D117">
            <v>1</v>
          </cell>
          <cell r="H117">
            <v>1</v>
          </cell>
          <cell r="I117">
            <v>26028.69</v>
          </cell>
          <cell r="J117">
            <v>26028.69</v>
          </cell>
        </row>
        <row r="118">
          <cell r="A118" t="str">
            <v>12.3.1.1</v>
          </cell>
          <cell r="B118" t="str">
            <v>40-50.0 A TP MCCB Siemens,Merlin gerain,Ge,C&amp;S for incomer.</v>
          </cell>
          <cell r="C118" t="str">
            <v>No</v>
          </cell>
          <cell r="D118">
            <v>1</v>
          </cell>
          <cell r="H118">
            <v>1</v>
          </cell>
          <cell r="I118">
            <v>5812.37</v>
          </cell>
          <cell r="J118">
            <v>5812.37</v>
          </cell>
        </row>
        <row r="119">
          <cell r="A119" t="str">
            <v>12.3.1.2</v>
          </cell>
          <cell r="B119" t="str">
            <v>2.0-30 A TP MCCB Siemens,,Merlin gerain,Ge,C&amp;S for outgoings.</v>
          </cell>
          <cell r="C119" t="str">
            <v>No</v>
          </cell>
          <cell r="D119">
            <v>4</v>
          </cell>
          <cell r="H119">
            <v>4</v>
          </cell>
          <cell r="I119">
            <v>5812.37</v>
          </cell>
          <cell r="J119">
            <v>23249.48</v>
          </cell>
        </row>
        <row r="120">
          <cell r="A120" t="str">
            <v>12.3.1.3</v>
          </cell>
          <cell r="B120" t="str">
            <v>Indicator lamp with fuse.</v>
          </cell>
          <cell r="C120" t="str">
            <v>No</v>
          </cell>
          <cell r="D120">
            <v>3</v>
          </cell>
          <cell r="H120">
            <v>3</v>
          </cell>
          <cell r="I120">
            <v>273.75</v>
          </cell>
          <cell r="J120">
            <v>821.25</v>
          </cell>
        </row>
        <row r="121">
          <cell r="A121" t="str">
            <v>12.3.1.4</v>
          </cell>
          <cell r="B121" t="str">
            <v>voltmeter with selector switch</v>
          </cell>
          <cell r="C121" t="str">
            <v>No</v>
          </cell>
          <cell r="D121">
            <v>1</v>
          </cell>
          <cell r="H121">
            <v>1</v>
          </cell>
          <cell r="I121">
            <v>2003.18</v>
          </cell>
          <cell r="J121">
            <v>2003.18</v>
          </cell>
        </row>
        <row r="122">
          <cell r="A122" t="str">
            <v>12.3.1.5</v>
          </cell>
          <cell r="B122" t="str">
            <v>Ameter with selector switch</v>
          </cell>
          <cell r="C122" t="str">
            <v>No</v>
          </cell>
          <cell r="D122">
            <v>1</v>
          </cell>
          <cell r="H122">
            <v>1</v>
          </cell>
          <cell r="I122">
            <v>1952</v>
          </cell>
          <cell r="J122">
            <v>1952</v>
          </cell>
        </row>
        <row r="123">
          <cell r="A123" t="str">
            <v>12.3.1.6</v>
          </cell>
          <cell r="B123" t="str">
            <v>CT coil for panel board of suitable ratio.</v>
          </cell>
          <cell r="C123" t="str">
            <v>No</v>
          </cell>
          <cell r="D123">
            <v>3</v>
          </cell>
          <cell r="H123">
            <v>3</v>
          </cell>
          <cell r="I123">
            <v>1654.44</v>
          </cell>
          <cell r="J123">
            <v>4963.32</v>
          </cell>
        </row>
        <row r="124">
          <cell r="A124" t="str">
            <v>12.3.2</v>
          </cell>
          <cell r="B124" t="str">
            <v>Distribution board 6 way TPN made of mild steel sheet double cover Geco,Nepal made or eqvt.etc all complete.</v>
          </cell>
          <cell r="C124" t="str">
            <v>Set</v>
          </cell>
          <cell r="D124">
            <v>4</v>
          </cell>
          <cell r="H124">
            <v>4</v>
          </cell>
          <cell r="I124">
            <v>4034.78</v>
          </cell>
          <cell r="J124">
            <v>16139.12</v>
          </cell>
        </row>
        <row r="125">
          <cell r="A125" t="str">
            <v>12.3.2.1</v>
          </cell>
          <cell r="B125" t="str">
            <v>6,16, 25 Amps.SP MCB Siemens,Merlin Gerin,,C&amp;S, Ge for light, power &amp; A/C circuit.</v>
          </cell>
          <cell r="C125" t="str">
            <v>No</v>
          </cell>
          <cell r="D125">
            <v>48</v>
          </cell>
          <cell r="H125">
            <v>48</v>
          </cell>
          <cell r="I125">
            <v>285.66000000000003</v>
          </cell>
          <cell r="J125">
            <v>13711.68</v>
          </cell>
        </row>
        <row r="126">
          <cell r="A126" t="str">
            <v>12.3.2.2</v>
          </cell>
          <cell r="B126" t="str">
            <v>20-25 Amps MCB TP  Siemens,Merlin Gerin, ,C&amp;S,Ge for main.</v>
          </cell>
          <cell r="C126" t="str">
            <v>No</v>
          </cell>
          <cell r="D126">
            <v>4</v>
          </cell>
          <cell r="H126">
            <v>4</v>
          </cell>
          <cell r="I126">
            <v>1547.32</v>
          </cell>
          <cell r="J126">
            <v>6189.28</v>
          </cell>
        </row>
        <row r="127">
          <cell r="A127">
            <v>12.4</v>
          </cell>
          <cell r="B127" t="str">
            <v>POINT WIRING / WIRES/CABLES</v>
          </cell>
          <cell r="H127">
            <v>0</v>
          </cell>
        </row>
        <row r="128">
          <cell r="B128" t="str">
            <v>Accessories : HDPE polythene pipe,screws,pipe kila,pvc tape,grips, circular box,etc all complete.</v>
          </cell>
          <cell r="H128">
            <v>0</v>
          </cell>
        </row>
        <row r="129">
          <cell r="A129" t="str">
            <v>12.4.1</v>
          </cell>
          <cell r="B129" t="str">
            <v>2x2.50 sq mm multi strand flexible cu .wire for light &amp; fan point in 1/2"HDPE polythene pipe etc all complete.</v>
          </cell>
          <cell r="C129" t="str">
            <v>Point</v>
          </cell>
          <cell r="D129">
            <v>182</v>
          </cell>
          <cell r="E129">
            <v>12</v>
          </cell>
          <cell r="H129">
            <v>194</v>
          </cell>
          <cell r="I129">
            <v>758.55</v>
          </cell>
          <cell r="J129">
            <v>147158.70000000001</v>
          </cell>
        </row>
        <row r="130">
          <cell r="A130" t="str">
            <v>12.4.2</v>
          </cell>
          <cell r="B130" t="str">
            <v>2x4.0+1x1.50  sq.mm multi strand flexible cu wire for power point in 3/4" HDPE polythene pipe etc all complete.</v>
          </cell>
          <cell r="C130" t="str">
            <v>Point</v>
          </cell>
          <cell r="D130">
            <v>53</v>
          </cell>
          <cell r="E130">
            <v>3</v>
          </cell>
          <cell r="H130">
            <v>56</v>
          </cell>
          <cell r="I130">
            <v>1293.3699999999999</v>
          </cell>
          <cell r="J130">
            <v>72428.72</v>
          </cell>
        </row>
        <row r="131">
          <cell r="A131" t="str">
            <v>12.4.3</v>
          </cell>
          <cell r="B131" t="str">
            <v>2x6.0+1x1.50  sq.mm multi strand flexible cu wire for AC point in 3/4" HDPE polythene pipe etc all complete.</v>
          </cell>
          <cell r="C131" t="str">
            <v>Point</v>
          </cell>
          <cell r="D131">
            <v>1</v>
          </cell>
          <cell r="H131">
            <v>1</v>
          </cell>
          <cell r="I131">
            <v>3545.25</v>
          </cell>
          <cell r="J131">
            <v>3545.25</v>
          </cell>
        </row>
        <row r="132">
          <cell r="A132" t="str">
            <v>12.4.4</v>
          </cell>
          <cell r="B132" t="str">
            <v>10.0 sq.mm 4.0 core unarmoured copper cable from  panel board to DB through HDPE polythene pipe etc all complete.</v>
          </cell>
          <cell r="C132" t="str">
            <v>Rm</v>
          </cell>
          <cell r="D132">
            <v>100</v>
          </cell>
          <cell r="H132">
            <v>100</v>
          </cell>
          <cell r="I132">
            <v>696.64</v>
          </cell>
          <cell r="J132">
            <v>69664</v>
          </cell>
        </row>
        <row r="133">
          <cell r="A133" t="str">
            <v>12.4.5</v>
          </cell>
          <cell r="B133" t="str">
            <v>8.0 swg copper wire for earth continuity from DB to Main panel board through 1/2" polythene pipe etc all complete.</v>
          </cell>
          <cell r="C133" t="str">
            <v>Rm</v>
          </cell>
          <cell r="D133">
            <v>100</v>
          </cell>
          <cell r="H133">
            <v>100</v>
          </cell>
          <cell r="I133">
            <v>183.33</v>
          </cell>
          <cell r="J133">
            <v>18333</v>
          </cell>
        </row>
        <row r="134">
          <cell r="A134">
            <v>12.5</v>
          </cell>
          <cell r="B134" t="str">
            <v>EARTHING</v>
          </cell>
          <cell r="H134">
            <v>0</v>
          </cell>
        </row>
        <row r="135">
          <cell r="B135" t="str">
            <v>Accessories :salt, coal, cu plate, HDPE polythene pipe., etc all complete.</v>
          </cell>
          <cell r="H135">
            <v>0</v>
          </cell>
        </row>
        <row r="136">
          <cell r="A136" t="str">
            <v>12.5.1</v>
          </cell>
          <cell r="B136" t="str">
            <v>Earthing with cu plate size 65 cmx65cmx3.15mm with GN. 8 copper wire for earth continuity from panel board to earthing site etc all complete.</v>
          </cell>
          <cell r="C136" t="str">
            <v>Set</v>
          </cell>
          <cell r="D136">
            <v>1</v>
          </cell>
          <cell r="H136">
            <v>1</v>
          </cell>
          <cell r="I136">
            <v>10937.75</v>
          </cell>
          <cell r="J136">
            <v>10937.75</v>
          </cell>
        </row>
        <row r="137">
          <cell r="A137">
            <v>12.6</v>
          </cell>
          <cell r="B137" t="str">
            <v>TELECOM SYSTEM Accessories : screws, grips, pvc tape,HDPE pipe etc all complete.</v>
          </cell>
          <cell r="H137">
            <v>0</v>
          </cell>
        </row>
        <row r="138">
          <cell r="A138" t="str">
            <v>12.6.1</v>
          </cell>
          <cell r="B138" t="str">
            <v>Telephone socket CPL/Anchor etc all complete.</v>
          </cell>
          <cell r="C138" t="str">
            <v>Set</v>
          </cell>
          <cell r="D138">
            <v>18</v>
          </cell>
          <cell r="H138">
            <v>18</v>
          </cell>
          <cell r="I138">
            <v>308.79000000000002</v>
          </cell>
          <cell r="J138">
            <v>5558.22</v>
          </cell>
        </row>
        <row r="139">
          <cell r="A139" t="str">
            <v>12.6.2</v>
          </cell>
          <cell r="B139" t="str">
            <v>2 pair telephone cable for telephone point in 1/2",(20mm) HDPE polythene pipe.</v>
          </cell>
          <cell r="C139" t="str">
            <v>Point</v>
          </cell>
          <cell r="D139">
            <v>18</v>
          </cell>
          <cell r="H139">
            <v>18</v>
          </cell>
          <cell r="I139">
            <v>542.85</v>
          </cell>
          <cell r="J139">
            <v>9771.2999999999993</v>
          </cell>
        </row>
        <row r="140">
          <cell r="A140" t="str">
            <v>12.6.3</v>
          </cell>
          <cell r="B140" t="str">
            <v>20 pair telephone cable for main in(25mm) HDPE polythene pipe.</v>
          </cell>
          <cell r="C140" t="str">
            <v>RM</v>
          </cell>
          <cell r="D140">
            <v>100</v>
          </cell>
          <cell r="H140">
            <v>100</v>
          </cell>
          <cell r="I140">
            <v>166.16</v>
          </cell>
          <cell r="J140">
            <v>16616</v>
          </cell>
        </row>
        <row r="141">
          <cell r="A141" t="str">
            <v>12.6.4</v>
          </cell>
          <cell r="B141" t="str">
            <v>Telephone Main Distribution board (DB) made of metal with connector double cover etc. all complete.</v>
          </cell>
          <cell r="C141" t="str">
            <v>Set</v>
          </cell>
          <cell r="D141">
            <v>1</v>
          </cell>
          <cell r="H141">
            <v>1</v>
          </cell>
          <cell r="I141">
            <v>6863.53</v>
          </cell>
          <cell r="J141">
            <v>6863.53</v>
          </cell>
        </row>
        <row r="142">
          <cell r="A142" t="str">
            <v>12.6.5</v>
          </cell>
          <cell r="B142" t="str">
            <v>Telephone Distribution board (DB) made of metal with connector double cover etc. all complete.</v>
          </cell>
          <cell r="C142" t="str">
            <v>Set</v>
          </cell>
          <cell r="D142">
            <v>3</v>
          </cell>
          <cell r="H142">
            <v>3</v>
          </cell>
          <cell r="I142">
            <v>2302.87</v>
          </cell>
          <cell r="J142">
            <v>6908.61</v>
          </cell>
        </row>
        <row r="143">
          <cell r="A143" t="str">
            <v>12.6.6</v>
          </cell>
          <cell r="B143" t="str">
            <v xml:space="preserve">8 -24 line  EPABX  expandable metrix, creative etc all complete. </v>
          </cell>
          <cell r="C143" t="str">
            <v>Set</v>
          </cell>
          <cell r="D143">
            <v>1</v>
          </cell>
          <cell r="H143">
            <v>1</v>
          </cell>
          <cell r="I143">
            <v>98195.62</v>
          </cell>
          <cell r="J143">
            <v>98195.62</v>
          </cell>
        </row>
        <row r="144">
          <cell r="A144">
            <v>12.7</v>
          </cell>
          <cell r="B144" t="str">
            <v>COMPUTER SYSTEM; Accessories. Screws, gripes etc all complete.</v>
          </cell>
          <cell r="H144">
            <v>0</v>
          </cell>
          <cell r="I144">
            <v>0</v>
          </cell>
        </row>
        <row r="145">
          <cell r="A145" t="str">
            <v>12.7.1</v>
          </cell>
          <cell r="B145" t="str">
            <v>(Computer socket)Patch panel face plate with box etc all complete.</v>
          </cell>
          <cell r="C145" t="str">
            <v>Set</v>
          </cell>
          <cell r="D145">
            <v>18</v>
          </cell>
          <cell r="H145">
            <v>18</v>
          </cell>
          <cell r="I145">
            <v>867.03</v>
          </cell>
          <cell r="J145">
            <v>15606.54</v>
          </cell>
        </row>
        <row r="146">
          <cell r="A146" t="str">
            <v>12.7.2</v>
          </cell>
          <cell r="B146" t="str">
            <v>RJ 45 Computer jack.</v>
          </cell>
          <cell r="C146" t="str">
            <v>No</v>
          </cell>
          <cell r="D146">
            <v>50</v>
          </cell>
          <cell r="H146">
            <v>50</v>
          </cell>
          <cell r="I146">
            <v>20.22</v>
          </cell>
          <cell r="J146">
            <v>1011</v>
          </cell>
        </row>
        <row r="147">
          <cell r="A147" t="str">
            <v>12.7.3</v>
          </cell>
          <cell r="B147" t="str">
            <v>UTP Cat 6 networking  computer cable.</v>
          </cell>
          <cell r="C147" t="str">
            <v>Point</v>
          </cell>
          <cell r="D147">
            <v>18</v>
          </cell>
          <cell r="H147">
            <v>18</v>
          </cell>
          <cell r="I147">
            <v>752.55</v>
          </cell>
          <cell r="J147">
            <v>13545.9</v>
          </cell>
        </row>
        <row r="148">
          <cell r="A148" t="str">
            <v>12.7.4</v>
          </cell>
          <cell r="B148" t="str">
            <v>UTP Cat 6 networking  computer cable for main.</v>
          </cell>
          <cell r="C148" t="str">
            <v>Rm</v>
          </cell>
          <cell r="D148">
            <v>100</v>
          </cell>
          <cell r="H148">
            <v>100</v>
          </cell>
          <cell r="I148">
            <v>50.17</v>
          </cell>
          <cell r="J148">
            <v>5017</v>
          </cell>
        </row>
        <row r="149">
          <cell r="A149" t="str">
            <v>12.7.5</v>
          </cell>
          <cell r="B149" t="str">
            <v>8  port 10/100 Mbps switch.</v>
          </cell>
          <cell r="C149" t="str">
            <v>Set</v>
          </cell>
          <cell r="D149">
            <v>3</v>
          </cell>
          <cell r="H149">
            <v>3</v>
          </cell>
          <cell r="I149">
            <v>3892.45</v>
          </cell>
          <cell r="J149">
            <v>11677.35</v>
          </cell>
        </row>
        <row r="150">
          <cell r="A150" t="str">
            <v>12.7.6</v>
          </cell>
          <cell r="B150" t="str">
            <v>16  port 10/100 Mbps switch.</v>
          </cell>
          <cell r="C150" t="str">
            <v>Set</v>
          </cell>
          <cell r="D150">
            <v>1</v>
          </cell>
          <cell r="H150">
            <v>1</v>
          </cell>
          <cell r="I150">
            <v>7375.12</v>
          </cell>
          <cell r="J150">
            <v>7375.12</v>
          </cell>
        </row>
        <row r="151">
          <cell r="A151" t="str">
            <v>12.7.7</v>
          </cell>
          <cell r="B151" t="str">
            <v>1.0 Ton wall mounting split type air conditioning unit with drain pipe,angle,copper pipe complete installation power supply 220 v AC single phase  Daikin,Fujitsu,Stulz Japan made heating &amp; cooling  etc all complete.</v>
          </cell>
          <cell r="C151" t="str">
            <v>Set</v>
          </cell>
          <cell r="D151">
            <v>1</v>
          </cell>
          <cell r="H151">
            <v>1</v>
          </cell>
          <cell r="I151">
            <v>113073.75</v>
          </cell>
          <cell r="J151">
            <v>113073.75</v>
          </cell>
        </row>
        <row r="152">
          <cell r="A152">
            <v>12.8</v>
          </cell>
          <cell r="B152" t="str">
            <v>SOUND SYSTEM</v>
          </cell>
          <cell r="H152">
            <v>0</v>
          </cell>
        </row>
        <row r="153">
          <cell r="B153" t="str">
            <v>accessories: Iron clamps,HDPE polythene pipe,srews,pipe kila,pvc tape,grip, ,etc all complete.</v>
          </cell>
          <cell r="H153">
            <v>0</v>
          </cell>
        </row>
        <row r="154">
          <cell r="A154" t="str">
            <v>12.8.1</v>
          </cell>
          <cell r="B154" t="str">
            <v>Ayuja TZA1200 amplifier</v>
          </cell>
          <cell r="C154" t="str">
            <v>Set</v>
          </cell>
          <cell r="D154">
            <v>1</v>
          </cell>
          <cell r="H154">
            <v>1</v>
          </cell>
          <cell r="I154">
            <v>17056.8</v>
          </cell>
          <cell r="J154">
            <v>17056.8</v>
          </cell>
        </row>
        <row r="155">
          <cell r="A155" t="str">
            <v>12.8.2</v>
          </cell>
          <cell r="B155" t="str">
            <v>Ayuja wall WS 661T speaker or eqvt.</v>
          </cell>
          <cell r="C155" t="str">
            <v>Set</v>
          </cell>
          <cell r="D155">
            <v>3</v>
          </cell>
          <cell r="H155">
            <v>3</v>
          </cell>
          <cell r="I155">
            <v>2641.4</v>
          </cell>
          <cell r="J155">
            <v>7924.2</v>
          </cell>
        </row>
        <row r="156">
          <cell r="A156" t="str">
            <v>12.8.3</v>
          </cell>
          <cell r="B156" t="str">
            <v>Mike Hyundai or eqvt.</v>
          </cell>
          <cell r="C156" t="str">
            <v>Set</v>
          </cell>
          <cell r="D156">
            <v>1</v>
          </cell>
          <cell r="H156">
            <v>1</v>
          </cell>
          <cell r="I156">
            <v>1421.4</v>
          </cell>
          <cell r="J156">
            <v>1421.4</v>
          </cell>
        </row>
        <row r="157">
          <cell r="A157" t="str">
            <v>12.8.4</v>
          </cell>
          <cell r="B157" t="str">
            <v>Mike stand</v>
          </cell>
          <cell r="C157" t="str">
            <v>Set</v>
          </cell>
          <cell r="D157">
            <v>1</v>
          </cell>
          <cell r="H157">
            <v>1</v>
          </cell>
          <cell r="I157">
            <v>769.92</v>
          </cell>
          <cell r="J157">
            <v>769.92</v>
          </cell>
        </row>
        <row r="158">
          <cell r="A158" t="str">
            <v>12.8.5</v>
          </cell>
          <cell r="B158" t="str">
            <v>Speaker cable</v>
          </cell>
          <cell r="C158" t="str">
            <v>m</v>
          </cell>
          <cell r="D158">
            <v>150</v>
          </cell>
          <cell r="H158">
            <v>150</v>
          </cell>
          <cell r="I158">
            <v>68.03</v>
          </cell>
          <cell r="J158">
            <v>10204.5</v>
          </cell>
        </row>
        <row r="159">
          <cell r="A159" t="str">
            <v>12.8.6</v>
          </cell>
          <cell r="B159" t="str">
            <v>Mike cable</v>
          </cell>
          <cell r="C159" t="str">
            <v>m</v>
          </cell>
          <cell r="D159">
            <v>30</v>
          </cell>
          <cell r="H159">
            <v>30</v>
          </cell>
          <cell r="I159">
            <v>42.1</v>
          </cell>
          <cell r="J159">
            <v>1263</v>
          </cell>
        </row>
        <row r="160">
          <cell r="B160" t="str">
            <v>Electrical  Sub Total</v>
          </cell>
          <cell r="J160">
            <v>1153323.5999999999</v>
          </cell>
        </row>
        <row r="162">
          <cell r="A162">
            <v>13</v>
          </cell>
          <cell r="B162" t="str">
            <v>SANITARY WORKS</v>
          </cell>
        </row>
        <row r="163">
          <cell r="B163" t="str">
            <v>Supplying and Fixing Porcelain clay Indian Pattern Comode, Porcelain clay Cistern and seat cover with pipe connector  all complete set.(Hindware, Parryware,  or equivalent ) Constellation or cascade type.</v>
          </cell>
        </row>
        <row r="164">
          <cell r="A164">
            <v>13.01</v>
          </cell>
          <cell r="B164" t="str">
            <v>Indian pattern Comode,Seat cover with  low level flushing cistern constallation type.</v>
          </cell>
          <cell r="C164" t="str">
            <v>Set</v>
          </cell>
          <cell r="D164">
            <v>2</v>
          </cell>
          <cell r="H164">
            <v>2</v>
          </cell>
          <cell r="I164">
            <v>14123.11</v>
          </cell>
          <cell r="J164">
            <v>28246.22</v>
          </cell>
        </row>
        <row r="165">
          <cell r="B165" t="str">
            <v>Supplying and Fixing White glazed earthenware Indian pattern  Orissa Pan with low level porcelain clay flushing cistern ,trap,pipe connector with complete accessories including bracket, flushing pipe,pipe connector etc. all complete set(Hindware,parryware</v>
          </cell>
          <cell r="C165">
            <v>0</v>
          </cell>
          <cell r="D165">
            <v>0</v>
          </cell>
          <cell r="H165">
            <v>0</v>
          </cell>
        </row>
        <row r="166">
          <cell r="A166">
            <v>13.2</v>
          </cell>
          <cell r="B166" t="str">
            <v>Indian pattern W C  580mm Orissa Pan with  low level flushing cistern .</v>
          </cell>
          <cell r="C166" t="str">
            <v>Set</v>
          </cell>
          <cell r="D166">
            <v>11</v>
          </cell>
          <cell r="E166">
            <v>1</v>
          </cell>
          <cell r="H166">
            <v>12</v>
          </cell>
          <cell r="I166">
            <v>9702.35</v>
          </cell>
          <cell r="J166">
            <v>116428.2</v>
          </cell>
        </row>
        <row r="167">
          <cell r="B167" t="str">
            <v>Supplying and fixing White glaze Porcelain clay wash basin/Oval  55X40Cm with brackets 32mm dia. p trap, 32mm CP waste coupling with CP chain and rubber plug,  15mmx450mm long c.p. pipe connector etc  all complete.(Sanitaryware:-Hindware,parryware or equi</v>
          </cell>
          <cell r="C167">
            <v>0</v>
          </cell>
          <cell r="D167">
            <v>0</v>
          </cell>
          <cell r="H167">
            <v>0</v>
          </cell>
        </row>
        <row r="168">
          <cell r="A168">
            <v>13.3</v>
          </cell>
          <cell r="B168" t="str">
            <v>Indian pattern  White glazed wash basin 55X40cm with pedestal all complete set.Except cock</v>
          </cell>
          <cell r="C168" t="str">
            <v>set</v>
          </cell>
          <cell r="D168">
            <v>11</v>
          </cell>
          <cell r="E168">
            <v>1</v>
          </cell>
          <cell r="H168">
            <v>12</v>
          </cell>
          <cell r="I168">
            <v>5077.29</v>
          </cell>
          <cell r="J168">
            <v>60927.48</v>
          </cell>
        </row>
        <row r="169">
          <cell r="A169">
            <v>13.4</v>
          </cell>
          <cell r="B169" t="str">
            <v>White glazed 61x41x38cm large flat back urinal all complete set .</v>
          </cell>
          <cell r="C169" t="str">
            <v>set</v>
          </cell>
          <cell r="D169">
            <v>8</v>
          </cell>
          <cell r="H169">
            <v>8</v>
          </cell>
          <cell r="I169">
            <v>8252.26</v>
          </cell>
          <cell r="J169">
            <v>66018.080000000002</v>
          </cell>
        </row>
        <row r="170">
          <cell r="B170" t="str">
            <v>Supplying and Fixing Stainless steel Kitchen sink with 40 mm dia. p trap, 40 mm CP waste coupling  all complete set .</v>
          </cell>
          <cell r="C170">
            <v>0</v>
          </cell>
          <cell r="D170">
            <v>0</v>
          </cell>
          <cell r="H170">
            <v>0</v>
          </cell>
        </row>
        <row r="171">
          <cell r="A171">
            <v>13.5</v>
          </cell>
          <cell r="B171" t="str">
            <v>Kitchen sink stainless steel 1.1m long single bowl  with drain board.Except cock</v>
          </cell>
          <cell r="C171" t="str">
            <v>Set</v>
          </cell>
          <cell r="D171">
            <v>2</v>
          </cell>
          <cell r="H171">
            <v>2</v>
          </cell>
          <cell r="I171">
            <v>5732.14</v>
          </cell>
          <cell r="J171">
            <v>11464.28</v>
          </cell>
        </row>
        <row r="172">
          <cell r="A172">
            <v>13.6</v>
          </cell>
          <cell r="B172" t="str">
            <v>Supplying and Fixing Indian pattern C.P. valves with wall flange Including c.p. nipple all complete set.</v>
          </cell>
          <cell r="C172">
            <v>0</v>
          </cell>
          <cell r="D172">
            <v>0</v>
          </cell>
          <cell r="H172">
            <v>0</v>
          </cell>
        </row>
        <row r="173">
          <cell r="A173" t="str">
            <v>13.6.1</v>
          </cell>
          <cell r="B173" t="str">
            <v xml:space="preserve">15mm CP piller Cock  </v>
          </cell>
          <cell r="C173" t="str">
            <v>Nos</v>
          </cell>
          <cell r="D173">
            <v>5</v>
          </cell>
          <cell r="E173">
            <v>1</v>
          </cell>
          <cell r="H173">
            <v>6</v>
          </cell>
          <cell r="I173">
            <v>764.75</v>
          </cell>
          <cell r="J173">
            <v>4588.5</v>
          </cell>
        </row>
        <row r="174">
          <cell r="A174" t="str">
            <v>13.6.2</v>
          </cell>
          <cell r="B174" t="str">
            <v>15mm CP bib cock long body</v>
          </cell>
          <cell r="C174" t="str">
            <v>Nos</v>
          </cell>
          <cell r="D174">
            <v>11</v>
          </cell>
          <cell r="H174">
            <v>11</v>
          </cell>
          <cell r="I174">
            <v>933.76</v>
          </cell>
          <cell r="J174">
            <v>10271.36</v>
          </cell>
        </row>
        <row r="175">
          <cell r="A175" t="str">
            <v>13.6.3</v>
          </cell>
          <cell r="B175" t="str">
            <v xml:space="preserve">15mm  dia central hole single lever basin mixer single lver type with 450mm long hose pipe </v>
          </cell>
          <cell r="C175" t="str">
            <v>Nos</v>
          </cell>
          <cell r="D175">
            <v>6</v>
          </cell>
          <cell r="H175">
            <v>6</v>
          </cell>
          <cell r="I175">
            <v>4692.72</v>
          </cell>
          <cell r="J175">
            <v>28156.32</v>
          </cell>
        </row>
        <row r="176">
          <cell r="A176" t="str">
            <v>13.6.4</v>
          </cell>
          <cell r="B176" t="str">
            <v xml:space="preserve">15mm CP sink mixeraerotor type with U shape swinging  spout essco  </v>
          </cell>
          <cell r="C176" t="str">
            <v>Nos</v>
          </cell>
          <cell r="D176">
            <v>2</v>
          </cell>
          <cell r="E176">
            <v>1</v>
          </cell>
          <cell r="H176">
            <v>3</v>
          </cell>
          <cell r="I176">
            <v>2602.64</v>
          </cell>
          <cell r="J176">
            <v>7807.92</v>
          </cell>
        </row>
        <row r="177">
          <cell r="A177" t="str">
            <v>13.6.5</v>
          </cell>
          <cell r="B177" t="str">
            <v>CP 15mm dia Angle Valve</v>
          </cell>
          <cell r="C177" t="str">
            <v>Nos</v>
          </cell>
          <cell r="D177">
            <v>38</v>
          </cell>
          <cell r="E177">
            <v>1</v>
          </cell>
          <cell r="H177">
            <v>39</v>
          </cell>
          <cell r="I177">
            <v>764.75</v>
          </cell>
          <cell r="J177">
            <v>29825.25</v>
          </cell>
        </row>
        <row r="178">
          <cell r="A178" t="str">
            <v>13.6.6</v>
          </cell>
          <cell r="B178" t="str">
            <v>15 mm CP water spray with 1.2mt. Long flexiable pipe.</v>
          </cell>
          <cell r="C178" t="str">
            <v>Nos</v>
          </cell>
          <cell r="D178">
            <v>2</v>
          </cell>
          <cell r="H178">
            <v>2</v>
          </cell>
          <cell r="I178">
            <v>1269.74</v>
          </cell>
          <cell r="J178">
            <v>2539.48</v>
          </cell>
        </row>
        <row r="179">
          <cell r="A179">
            <v>13.7</v>
          </cell>
          <cell r="B179" t="str">
            <v xml:space="preserve">Supplying and Fixing Indian pattern bathroom accessories all complete set. </v>
          </cell>
          <cell r="C179">
            <v>0</v>
          </cell>
          <cell r="D179">
            <v>0</v>
          </cell>
        </row>
        <row r="180">
          <cell r="A180" t="str">
            <v>13.7.1</v>
          </cell>
          <cell r="B180" t="str">
            <v>Recessed type  toilet paper holder.</v>
          </cell>
          <cell r="C180" t="str">
            <v>Nos</v>
          </cell>
          <cell r="D180">
            <v>2</v>
          </cell>
          <cell r="H180">
            <v>2</v>
          </cell>
          <cell r="I180">
            <v>623.48</v>
          </cell>
          <cell r="J180">
            <v>1246.96</v>
          </cell>
        </row>
        <row r="181">
          <cell r="A181" t="str">
            <v>13.7.2</v>
          </cell>
          <cell r="B181" t="str">
            <v>80x60cm bevelled edge looking mirror of high quility, modyguard or standard brand. all compete set.</v>
          </cell>
          <cell r="C181" t="str">
            <v>Nos</v>
          </cell>
          <cell r="D181">
            <v>11</v>
          </cell>
          <cell r="H181">
            <v>11</v>
          </cell>
          <cell r="I181">
            <v>1757.97</v>
          </cell>
          <cell r="J181">
            <v>19337.669999999998</v>
          </cell>
        </row>
        <row r="182">
          <cell r="A182" t="str">
            <v>13.7.3</v>
          </cell>
          <cell r="B182" t="str">
            <v>Chrome plated soap tray.</v>
          </cell>
          <cell r="C182" t="str">
            <v>Nos</v>
          </cell>
          <cell r="D182">
            <v>13</v>
          </cell>
          <cell r="H182">
            <v>13</v>
          </cell>
          <cell r="I182">
            <v>478.68</v>
          </cell>
          <cell r="J182">
            <v>6222.84</v>
          </cell>
        </row>
        <row r="183">
          <cell r="A183" t="str">
            <v>13.7.4</v>
          </cell>
          <cell r="B183" t="str">
            <v>CP Glass Shelf with rail 50 cm  long</v>
          </cell>
          <cell r="C183" t="str">
            <v>Nos</v>
          </cell>
          <cell r="D183">
            <v>11</v>
          </cell>
          <cell r="H183">
            <v>11</v>
          </cell>
          <cell r="I183">
            <v>725.99</v>
          </cell>
          <cell r="J183">
            <v>7985.89</v>
          </cell>
        </row>
        <row r="184">
          <cell r="A184" t="str">
            <v>13.7.5</v>
          </cell>
          <cell r="B184" t="str">
            <v>C p 15mm dia x450mm long  towel rod.</v>
          </cell>
          <cell r="C184" t="str">
            <v>Nos</v>
          </cell>
          <cell r="D184">
            <v>13</v>
          </cell>
          <cell r="H184">
            <v>13</v>
          </cell>
          <cell r="I184">
            <v>547.45000000000005</v>
          </cell>
          <cell r="J184">
            <v>7116.85</v>
          </cell>
        </row>
        <row r="185">
          <cell r="A185">
            <v>13.8</v>
          </cell>
          <cell r="B185" t="str">
            <v>5 kg fire extinguiser with pressure guage type all complete set.</v>
          </cell>
          <cell r="C185" t="str">
            <v>Nos</v>
          </cell>
          <cell r="D185">
            <v>8</v>
          </cell>
          <cell r="H185">
            <v>8</v>
          </cell>
          <cell r="I185">
            <v>6458.86</v>
          </cell>
          <cell r="J185">
            <v>51670.879999999997</v>
          </cell>
        </row>
        <row r="186">
          <cell r="B186" t="str">
            <v>Electric water heater including built up pressure relief valve non return valve pipe connector with copuling &amp; other necessary  fittings complete set.</v>
          </cell>
          <cell r="C186">
            <v>0</v>
          </cell>
          <cell r="D186">
            <v>0</v>
          </cell>
        </row>
        <row r="187">
          <cell r="A187">
            <v>13.9</v>
          </cell>
          <cell r="B187" t="str">
            <v>15 ltrs electric water heater (Gyeser) Aeroston American standerd all complete.</v>
          </cell>
          <cell r="C187" t="str">
            <v>Nos</v>
          </cell>
          <cell r="D187">
            <v>2</v>
          </cell>
          <cell r="H187">
            <v>2</v>
          </cell>
          <cell r="I187">
            <v>15417.04</v>
          </cell>
          <cell r="J187">
            <v>30834.080000000002</v>
          </cell>
        </row>
        <row r="188">
          <cell r="B188" t="str">
            <v>Supplying and Fixing solar water heater with 3.0 k.w. electric booster with thermostat all complete set. Technical spe.:-Inside boiler  M.S sheet  4.0 mm thick with Expansion joint(over lap joint) in cover and bottom with 25x25x3 mm angle welded,4.0 kg/sq</v>
          </cell>
          <cell r="C188">
            <v>0</v>
          </cell>
          <cell r="D188">
            <v>0</v>
          </cell>
        </row>
        <row r="189">
          <cell r="A189">
            <v>13.1</v>
          </cell>
          <cell r="B189" t="str">
            <v>300 lit. 3 panel solar heater  fixing with electric booster all complete.</v>
          </cell>
          <cell r="C189" t="str">
            <v>Set</v>
          </cell>
          <cell r="D189">
            <v>1</v>
          </cell>
          <cell r="H189">
            <v>1</v>
          </cell>
          <cell r="I189">
            <v>61127.28</v>
          </cell>
          <cell r="J189">
            <v>61127.28</v>
          </cell>
        </row>
        <row r="190">
          <cell r="B190" t="str">
            <v>Supplying and fixing  Multilayer Composite pipe(hot and cold). or equivalent with multilayer  fittings/ specials (Tees, elbows, Unions etc) clamps(m.s  plate with nut and bolt with hexagonal screws for clamp in ceiling,wall), nails, including jointing mat</v>
          </cell>
        </row>
        <row r="191">
          <cell r="A191" t="str">
            <v>13.10.1</v>
          </cell>
          <cell r="B191" t="str">
            <v>15mm Dia cpvc pipe SDR 13.5 CTS includes fixing/ laying with necessary fittings all.</v>
          </cell>
          <cell r="C191" t="str">
            <v>Rm</v>
          </cell>
          <cell r="D191">
            <v>80</v>
          </cell>
          <cell r="E191">
            <v>30</v>
          </cell>
          <cell r="H191">
            <v>110</v>
          </cell>
          <cell r="I191">
            <v>289.8</v>
          </cell>
          <cell r="J191">
            <v>31878</v>
          </cell>
        </row>
        <row r="192">
          <cell r="A192" t="str">
            <v>13.10.2</v>
          </cell>
          <cell r="B192" t="str">
            <v>20mm Dia cpvc pipe SDR 13.5 CTS 22.5kg/m2 includes fixing/ laying with necessary fittings all.</v>
          </cell>
          <cell r="C192" t="str">
            <v>Rm</v>
          </cell>
          <cell r="D192">
            <v>180</v>
          </cell>
          <cell r="H192">
            <v>180</v>
          </cell>
          <cell r="I192">
            <v>360.02</v>
          </cell>
          <cell r="J192">
            <v>64803.6</v>
          </cell>
        </row>
        <row r="193">
          <cell r="A193" t="str">
            <v>13.10.3</v>
          </cell>
          <cell r="B193" t="str">
            <v>25mm Dia cpvc pipe SDR 13.5 CTS 22.5kg/m2 includes fixing/ laying with necessary fittings all.</v>
          </cell>
          <cell r="C193" t="str">
            <v>Rm</v>
          </cell>
          <cell r="D193">
            <v>78</v>
          </cell>
          <cell r="H193">
            <v>78</v>
          </cell>
          <cell r="I193">
            <v>440.7</v>
          </cell>
          <cell r="J193">
            <v>34374.6</v>
          </cell>
        </row>
        <row r="194">
          <cell r="A194" t="str">
            <v>13.10.4</v>
          </cell>
          <cell r="B194" t="str">
            <v>32mm Dia cpvc pipe SDR 13.5 CTS 22.5kg/m2 includes fixing/ laying with necessary fittings all.</v>
          </cell>
          <cell r="C194" t="str">
            <v>Rm</v>
          </cell>
          <cell r="D194">
            <v>12</v>
          </cell>
          <cell r="H194">
            <v>12</v>
          </cell>
          <cell r="I194">
            <v>520.44000000000005</v>
          </cell>
          <cell r="J194">
            <v>6245.28</v>
          </cell>
        </row>
        <row r="195">
          <cell r="A195">
            <v>13.11</v>
          </cell>
          <cell r="B195" t="str">
            <v>Supplying &amp; fitting CPVC Chlorinated poly vinly chloride value including hointing materials (ASTRAL) all complete set as per Spesification &amp; instruction.</v>
          </cell>
        </row>
        <row r="196">
          <cell r="A196" t="str">
            <v>13.11.1</v>
          </cell>
          <cell r="B196" t="str">
            <v>15mm dia CPVC Ball valve CTS Socket all complete.</v>
          </cell>
          <cell r="C196" t="str">
            <v>Nos</v>
          </cell>
          <cell r="D196">
            <v>6</v>
          </cell>
          <cell r="H196">
            <v>6</v>
          </cell>
          <cell r="I196">
            <v>1077.79</v>
          </cell>
          <cell r="J196">
            <v>6466.74</v>
          </cell>
        </row>
        <row r="197">
          <cell r="A197" t="str">
            <v>13.11.2</v>
          </cell>
          <cell r="B197" t="str">
            <v>20mm dia CPVC Ball valve CTS Socket all complete.</v>
          </cell>
          <cell r="C197" t="str">
            <v>Nos</v>
          </cell>
          <cell r="D197">
            <v>4</v>
          </cell>
          <cell r="H197">
            <v>4</v>
          </cell>
          <cell r="I197">
            <v>1301.55</v>
          </cell>
          <cell r="J197">
            <v>5206.2</v>
          </cell>
        </row>
        <row r="198">
          <cell r="A198" t="str">
            <v>13.11.3</v>
          </cell>
          <cell r="B198" t="str">
            <v>25mm dia CPVC Ball valve CTS Socket all complete.</v>
          </cell>
          <cell r="C198" t="str">
            <v>Nos</v>
          </cell>
          <cell r="D198">
            <v>4</v>
          </cell>
          <cell r="H198">
            <v>4</v>
          </cell>
          <cell r="I198">
            <v>1481.28</v>
          </cell>
          <cell r="J198">
            <v>5925.12</v>
          </cell>
        </row>
        <row r="199">
          <cell r="A199" t="str">
            <v>13.11.4</v>
          </cell>
          <cell r="B199" t="str">
            <v>32mm dia CPVC Ball valve CTS Socket all complete.</v>
          </cell>
          <cell r="C199" t="str">
            <v>Nos</v>
          </cell>
          <cell r="D199">
            <v>2</v>
          </cell>
          <cell r="H199">
            <v>2</v>
          </cell>
          <cell r="I199">
            <v>2969.09</v>
          </cell>
          <cell r="J199">
            <v>5938.18</v>
          </cell>
        </row>
        <row r="200">
          <cell r="A200">
            <v>13.12</v>
          </cell>
          <cell r="B200" t="str">
            <v>Supplying and Fixing uPVC pipe all complete set as per specification and instruction. (Panchakanya , Prince,Supreme )</v>
          </cell>
          <cell r="C200">
            <v>0</v>
          </cell>
          <cell r="D200">
            <v>0</v>
          </cell>
        </row>
        <row r="201">
          <cell r="A201" t="str">
            <v>13.12.1</v>
          </cell>
          <cell r="B201" t="str">
            <v>50mm PVC pipe of 4kg/cm2</v>
          </cell>
          <cell r="C201" t="str">
            <v>Rm</v>
          </cell>
          <cell r="D201">
            <v>36</v>
          </cell>
          <cell r="H201">
            <v>36</v>
          </cell>
          <cell r="I201">
            <v>197.5</v>
          </cell>
          <cell r="J201">
            <v>7110</v>
          </cell>
        </row>
        <row r="202">
          <cell r="A202" t="str">
            <v>13.12.2</v>
          </cell>
          <cell r="B202" t="str">
            <v>75mm PVC pipe of 4kg/cm2</v>
          </cell>
          <cell r="C202" t="str">
            <v>Rm</v>
          </cell>
          <cell r="D202">
            <v>98</v>
          </cell>
          <cell r="E202">
            <v>30</v>
          </cell>
          <cell r="H202">
            <v>128</v>
          </cell>
          <cell r="I202">
            <v>268.61</v>
          </cell>
          <cell r="J202">
            <v>34382.080000000002</v>
          </cell>
        </row>
        <row r="203">
          <cell r="A203" t="str">
            <v>13.12.3</v>
          </cell>
          <cell r="B203" t="str">
            <v>110mm PVC pipe of 4kg/cm2</v>
          </cell>
          <cell r="C203" t="str">
            <v>Rm</v>
          </cell>
          <cell r="D203">
            <v>120</v>
          </cell>
          <cell r="E203">
            <v>30</v>
          </cell>
          <cell r="H203">
            <v>150</v>
          </cell>
          <cell r="I203">
            <v>480.92</v>
          </cell>
          <cell r="J203">
            <v>72138</v>
          </cell>
        </row>
        <row r="204">
          <cell r="A204">
            <v>13.13</v>
          </cell>
          <cell r="B204" t="str">
            <v>Supplying and Fixing  UPVC  specials with O ring rubber washer,Pvc liquid(Solvent cement), Pvc cream, all complete set as per specification and instruction.  (Panchakanya,Prince,Supreme )</v>
          </cell>
          <cell r="C204">
            <v>0</v>
          </cell>
          <cell r="D204">
            <v>0</v>
          </cell>
        </row>
        <row r="205">
          <cell r="A205" t="str">
            <v>13.13.1</v>
          </cell>
          <cell r="B205" t="str">
            <v>50mm Dia UPVC plain Tee</v>
          </cell>
          <cell r="C205" t="str">
            <v>Nos</v>
          </cell>
          <cell r="D205">
            <v>5</v>
          </cell>
          <cell r="H205">
            <v>5</v>
          </cell>
          <cell r="I205">
            <v>139.66999999999999</v>
          </cell>
          <cell r="J205">
            <v>698.35</v>
          </cell>
        </row>
        <row r="206">
          <cell r="A206" t="str">
            <v>13.13.2</v>
          </cell>
          <cell r="B206" t="str">
            <v>50mm Dia UPVC 90 dergee bend</v>
          </cell>
          <cell r="C206" t="str">
            <v>Nos</v>
          </cell>
          <cell r="D206">
            <v>36</v>
          </cell>
          <cell r="H206">
            <v>36</v>
          </cell>
          <cell r="I206">
            <v>117.55</v>
          </cell>
          <cell r="J206">
            <v>4231.8</v>
          </cell>
        </row>
        <row r="207">
          <cell r="A207" t="str">
            <v>13.13.3</v>
          </cell>
          <cell r="B207" t="str">
            <v>50mm Dia UPVC 45 dergee bend</v>
          </cell>
          <cell r="C207" t="str">
            <v>Nos</v>
          </cell>
          <cell r="D207">
            <v>16</v>
          </cell>
          <cell r="H207">
            <v>16</v>
          </cell>
          <cell r="I207">
            <v>116.5</v>
          </cell>
          <cell r="J207">
            <v>1864</v>
          </cell>
        </row>
        <row r="208">
          <cell r="A208" t="str">
            <v>13.13.4</v>
          </cell>
          <cell r="B208" t="str">
            <v>75mm Dia UPVC Vent cowl</v>
          </cell>
          <cell r="C208" t="str">
            <v>Nos</v>
          </cell>
          <cell r="D208">
            <v>3</v>
          </cell>
          <cell r="H208">
            <v>3</v>
          </cell>
          <cell r="I208">
            <v>150</v>
          </cell>
          <cell r="J208">
            <v>450</v>
          </cell>
        </row>
        <row r="209">
          <cell r="A209" t="str">
            <v>13.13.5</v>
          </cell>
          <cell r="B209" t="str">
            <v>75mm Dia UPVC Plain/door tee</v>
          </cell>
          <cell r="C209" t="str">
            <v>Nos</v>
          </cell>
          <cell r="D209">
            <v>18</v>
          </cell>
          <cell r="H209">
            <v>18</v>
          </cell>
          <cell r="I209">
            <v>233.04</v>
          </cell>
          <cell r="J209">
            <v>4194.72</v>
          </cell>
        </row>
        <row r="210">
          <cell r="A210" t="str">
            <v>13.13.6</v>
          </cell>
          <cell r="B210" t="str">
            <v>75mm Dia UPVC 90 dergee bend</v>
          </cell>
          <cell r="C210" t="str">
            <v>Nos</v>
          </cell>
          <cell r="D210">
            <v>12</v>
          </cell>
          <cell r="H210">
            <v>12</v>
          </cell>
          <cell r="I210">
            <v>198.29</v>
          </cell>
          <cell r="J210">
            <v>2379.48</v>
          </cell>
        </row>
        <row r="211">
          <cell r="A211" t="str">
            <v>13.13.7</v>
          </cell>
          <cell r="B211" t="str">
            <v>75mm Dia UPVC 45 dergee bend</v>
          </cell>
          <cell r="C211" t="str">
            <v>Nos</v>
          </cell>
          <cell r="D211">
            <v>8</v>
          </cell>
          <cell r="H211">
            <v>8</v>
          </cell>
          <cell r="I211">
            <v>175.11</v>
          </cell>
          <cell r="J211">
            <v>1400.88</v>
          </cell>
        </row>
        <row r="212">
          <cell r="A212" t="str">
            <v>13.13.8</v>
          </cell>
          <cell r="B212" t="str">
            <v>75mm Dia UPVC Y branch</v>
          </cell>
          <cell r="C212" t="str">
            <v>Nos</v>
          </cell>
          <cell r="D212">
            <v>12</v>
          </cell>
          <cell r="H212">
            <v>12</v>
          </cell>
          <cell r="I212">
            <v>249.9</v>
          </cell>
          <cell r="J212">
            <v>2998.8</v>
          </cell>
        </row>
        <row r="213">
          <cell r="A213" t="str">
            <v>13.13.9</v>
          </cell>
          <cell r="B213" t="str">
            <v>75mm Dia UPVC Pipe clip</v>
          </cell>
          <cell r="C213" t="str">
            <v>Nos</v>
          </cell>
          <cell r="D213">
            <v>18</v>
          </cell>
          <cell r="H213">
            <v>18</v>
          </cell>
          <cell r="I213">
            <v>26.52</v>
          </cell>
          <cell r="J213">
            <v>477.36</v>
          </cell>
        </row>
        <row r="214">
          <cell r="A214" t="str">
            <v>13.13.10</v>
          </cell>
          <cell r="B214" t="str">
            <v>110mm Dia UPVC vent cowl</v>
          </cell>
          <cell r="C214" t="str">
            <v>Nos</v>
          </cell>
          <cell r="D214">
            <v>3</v>
          </cell>
          <cell r="H214">
            <v>3</v>
          </cell>
          <cell r="I214">
            <v>233.34</v>
          </cell>
          <cell r="J214">
            <v>700.02</v>
          </cell>
        </row>
        <row r="215">
          <cell r="A215" t="str">
            <v>13.13.11</v>
          </cell>
          <cell r="B215" t="str">
            <v>110mm Dia UPVC Plain/Y-door tee</v>
          </cell>
          <cell r="C215" t="str">
            <v>Nos</v>
          </cell>
          <cell r="D215">
            <v>12</v>
          </cell>
          <cell r="H215">
            <v>12</v>
          </cell>
          <cell r="I215">
            <v>401.87</v>
          </cell>
          <cell r="J215">
            <v>4822.4399999999996</v>
          </cell>
        </row>
        <row r="216">
          <cell r="A216" t="str">
            <v>13.13.12</v>
          </cell>
          <cell r="B216" t="str">
            <v>110mm Dia UPVC 90 dergee bend</v>
          </cell>
          <cell r="C216" t="str">
            <v>Nos</v>
          </cell>
          <cell r="D216">
            <v>24</v>
          </cell>
          <cell r="H216">
            <v>24</v>
          </cell>
          <cell r="I216">
            <v>330.24</v>
          </cell>
          <cell r="J216">
            <v>7925.76</v>
          </cell>
        </row>
        <row r="217">
          <cell r="A217" t="str">
            <v>13.13.13</v>
          </cell>
          <cell r="B217" t="str">
            <v>110mm Dia UPVC Door bend</v>
          </cell>
          <cell r="C217" t="str">
            <v>Nos</v>
          </cell>
          <cell r="D217">
            <v>4</v>
          </cell>
          <cell r="H217">
            <v>4</v>
          </cell>
          <cell r="I217">
            <v>372.37</v>
          </cell>
          <cell r="J217">
            <v>1489.48</v>
          </cell>
        </row>
        <row r="218">
          <cell r="A218" t="str">
            <v>13.13.14</v>
          </cell>
          <cell r="B218" t="str">
            <v>110mm Dia UPVC Y branch</v>
          </cell>
          <cell r="C218" t="str">
            <v>Nos</v>
          </cell>
          <cell r="D218">
            <v>8</v>
          </cell>
          <cell r="H218">
            <v>8</v>
          </cell>
          <cell r="I218">
            <v>461.91</v>
          </cell>
          <cell r="J218">
            <v>3695.28</v>
          </cell>
        </row>
        <row r="219">
          <cell r="A219" t="str">
            <v>13.13.15</v>
          </cell>
          <cell r="B219" t="str">
            <v>110mm Dia UPVC Pipe clip</v>
          </cell>
          <cell r="C219" t="str">
            <v>Nos</v>
          </cell>
          <cell r="D219">
            <v>42</v>
          </cell>
          <cell r="H219">
            <v>42</v>
          </cell>
          <cell r="I219">
            <v>37.5</v>
          </cell>
          <cell r="J219">
            <v>1575</v>
          </cell>
        </row>
        <row r="220">
          <cell r="A220" t="str">
            <v>13.13.16</v>
          </cell>
          <cell r="B220" t="str">
            <v>PVC floor trap 11x7.5mm dia</v>
          </cell>
          <cell r="C220" t="str">
            <v>Nos</v>
          </cell>
          <cell r="D220">
            <v>15</v>
          </cell>
          <cell r="H220">
            <v>15</v>
          </cell>
          <cell r="I220">
            <v>281.3</v>
          </cell>
          <cell r="J220">
            <v>4219.5</v>
          </cell>
        </row>
        <row r="221">
          <cell r="A221" t="str">
            <v>13.13.17</v>
          </cell>
          <cell r="B221" t="str">
            <v>CP gratting 110 mm Dia</v>
          </cell>
          <cell r="C221" t="str">
            <v>Nos</v>
          </cell>
          <cell r="D221">
            <v>15</v>
          </cell>
          <cell r="H221">
            <v>15</v>
          </cell>
          <cell r="I221">
            <v>79.97</v>
          </cell>
          <cell r="J221">
            <v>1199.55</v>
          </cell>
        </row>
        <row r="222">
          <cell r="A222">
            <v>13.14</v>
          </cell>
          <cell r="B222" t="str">
            <v>Fabrication &amp; fixing of I.S or B.S strandard iron section with one coat primer painting.</v>
          </cell>
          <cell r="C222" t="str">
            <v>K.g</v>
          </cell>
          <cell r="D222">
            <v>230</v>
          </cell>
          <cell r="H222">
            <v>230</v>
          </cell>
          <cell r="I222">
            <v>109</v>
          </cell>
          <cell r="J222">
            <v>25070</v>
          </cell>
        </row>
        <row r="223">
          <cell r="A223">
            <v>13.15</v>
          </cell>
          <cell r="B223" t="str">
            <v>1000 ltrs capacity PVC water tank.</v>
          </cell>
          <cell r="C223" t="str">
            <v>Nos</v>
          </cell>
          <cell r="D223">
            <v>2</v>
          </cell>
          <cell r="E223">
            <v>1</v>
          </cell>
          <cell r="H223">
            <v>3</v>
          </cell>
          <cell r="I223">
            <v>13604.5</v>
          </cell>
          <cell r="J223">
            <v>40813.5</v>
          </cell>
        </row>
        <row r="224">
          <cell r="B224" t="str">
            <v>Supplying and Fixing Electric moter Pump single or three phase phase with base, nut and bolts all complete set (Kirloskar, Compton, Servo, Sharp,)</v>
          </cell>
        </row>
        <row r="225">
          <cell r="A225">
            <v>13.16</v>
          </cell>
          <cell r="B225" t="str">
            <v>1HP Electric motor Pump  monoblock.(crompton)</v>
          </cell>
          <cell r="C225" t="str">
            <v>Nos</v>
          </cell>
          <cell r="D225">
            <v>2</v>
          </cell>
          <cell r="H225">
            <v>2</v>
          </cell>
          <cell r="I225">
            <v>11970.87</v>
          </cell>
          <cell r="J225">
            <v>23941.74</v>
          </cell>
        </row>
        <row r="226">
          <cell r="A226">
            <v>13.17</v>
          </cell>
          <cell r="B226" t="str">
            <v>15mm dia Aeroflex pipe insultion for hot water pipe all complete.</v>
          </cell>
          <cell r="C226" t="str">
            <v>R.m</v>
          </cell>
          <cell r="D226">
            <v>42</v>
          </cell>
          <cell r="H226">
            <v>42</v>
          </cell>
          <cell r="I226">
            <v>150.58000000000001</v>
          </cell>
          <cell r="J226">
            <v>6324.36</v>
          </cell>
        </row>
        <row r="227">
          <cell r="A227">
            <v>13.18</v>
          </cell>
          <cell r="B227" t="str">
            <v>(G.M) check valve 25mm dia</v>
          </cell>
          <cell r="C227" t="str">
            <v>Nos</v>
          </cell>
          <cell r="D227">
            <v>2</v>
          </cell>
          <cell r="H227">
            <v>2</v>
          </cell>
          <cell r="I227">
            <v>2231.7399999999998</v>
          </cell>
          <cell r="J227">
            <v>4463.4799999999996</v>
          </cell>
        </row>
        <row r="228">
          <cell r="A228">
            <v>13.19</v>
          </cell>
          <cell r="B228" t="str">
            <v>150mm Dia NP2 RCC Hume pipe including collar with all complete.</v>
          </cell>
          <cell r="C228" t="str">
            <v>R.m</v>
          </cell>
          <cell r="D228">
            <v>120</v>
          </cell>
          <cell r="H228">
            <v>120</v>
          </cell>
          <cell r="I228">
            <v>770.79</v>
          </cell>
          <cell r="J228">
            <v>92494.8</v>
          </cell>
        </row>
        <row r="229">
          <cell r="B229" t="str">
            <v>Sanitary Sub Total</v>
          </cell>
          <cell r="J229">
            <v>1063713.6399999999</v>
          </cell>
        </row>
        <row r="231">
          <cell r="B231" t="str">
            <v>Sub Total Civil, Sanitary &amp; Electrical</v>
          </cell>
          <cell r="J231">
            <v>30345569.639999997</v>
          </cell>
        </row>
        <row r="233">
          <cell r="A233">
            <v>14</v>
          </cell>
          <cell r="B233" t="str">
            <v>Provisional Sum</v>
          </cell>
        </row>
        <row r="234">
          <cell r="A234">
            <v>14.1</v>
          </cell>
          <cell r="B234" t="str">
            <v>Insurance @ 1% of Total</v>
          </cell>
          <cell r="J234">
            <v>303455.7</v>
          </cell>
        </row>
        <row r="235">
          <cell r="A235">
            <v>14.2</v>
          </cell>
          <cell r="B235" t="str">
            <v xml:space="preserve">Performance Bond Commission </v>
          </cell>
          <cell r="J235">
            <v>100000</v>
          </cell>
        </row>
        <row r="236">
          <cell r="A236">
            <v>14.3</v>
          </cell>
          <cell r="B236" t="str">
            <v>As built Drawing preparation</v>
          </cell>
          <cell r="J236">
            <v>50000</v>
          </cell>
        </row>
        <row r="237">
          <cell r="A237">
            <v>14.4</v>
          </cell>
          <cell r="B237" t="str">
            <v>Materials lab test</v>
          </cell>
          <cell r="J237">
            <v>150000</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ic"/>
      <sheetName val="Basic 2"/>
      <sheetName val="Details"/>
      <sheetName val="Abstract1"/>
      <sheetName val="mis"/>
      <sheetName val="BoQ"/>
      <sheetName val="septik "/>
      <sheetName val="soak pit"/>
      <sheetName val="manhole"/>
      <sheetName val="water tank"/>
      <sheetName val="Sheet1"/>
      <sheetName val="pump house"/>
      <sheetName val="Compare"/>
      <sheetName val="Summary"/>
    </sheetNames>
    <sheetDataSet>
      <sheetData sheetId="0" refreshError="1">
        <row r="6">
          <cell r="A6" t="str">
            <v>S.N.</v>
          </cell>
          <cell r="B6" t="str">
            <v>Discription of tems</v>
          </cell>
          <cell r="D6" t="str">
            <v>Remarks</v>
          </cell>
        </row>
        <row r="7">
          <cell r="B7" t="str">
            <v>CIVIL WORKS</v>
          </cell>
        </row>
        <row r="8">
          <cell r="B8" t="str">
            <v>SITE PREPARATION &amp; DISMANTLING WORKS</v>
          </cell>
          <cell r="C8" t="str">
            <v>SITE PREPARATION &amp; DISMANTLING WORKS</v>
          </cell>
        </row>
        <row r="9">
          <cell r="B9" t="str">
            <v>Site Clearance &amp; layout</v>
          </cell>
          <cell r="C9" t="str">
            <v>Site Clearance &amp; layout</v>
          </cell>
        </row>
        <row r="10">
          <cell r="B10" t="str">
            <v>Clearing the site of all the vegetation, roots and other unuseful materials including excavation of top soil to a depth of 15 cm, removing bushes, trees and leveling the Site for stacking the useful items in specified space and disposing other item before</v>
          </cell>
          <cell r="C10" t="str">
            <v>Clearing the site of all the vegetation, roots and other unuseful materials including excavation of top soil to a depth of 15 cm, removing bushes, trees and leveling the Site for stacking the useful items in specified space and disposing other item before</v>
          </cell>
        </row>
        <row r="11">
          <cell r="B11" t="str">
            <v>Clearing the site of all the  unuseful materials including removing all them from site after completing the works as per instruction of the site engineer all complete.</v>
          </cell>
          <cell r="C11" t="str">
            <v>Clearing the site of all the  unuseful materials including removing all them from site after completing the works as per instruction of the site engineer all complete.</v>
          </cell>
        </row>
        <row r="12">
          <cell r="B12" t="str">
            <v>Dismantaling work with debris materials dumped in specified place of site as per inspection of site engineer .</v>
          </cell>
          <cell r="C12" t="str">
            <v>Dismantaling work with debris materials dumped in specified place of site as per inspection of site engineer .</v>
          </cell>
        </row>
        <row r="13">
          <cell r="B13" t="str">
            <v xml:space="preserve">Dismantaling  of slate roof </v>
          </cell>
          <cell r="C13" t="str">
            <v xml:space="preserve">Dismantaling  of slate roof </v>
          </cell>
        </row>
        <row r="14">
          <cell r="B14" t="str">
            <v>Dismental work of R.C.C. slab</v>
          </cell>
          <cell r="C14" t="str">
            <v>Dismental work of R.C.C. slab</v>
          </cell>
        </row>
        <row r="15">
          <cell r="B15" t="str">
            <v>Dismental work of P.C.C work</v>
          </cell>
          <cell r="C15" t="str">
            <v>Dismental work of P.C.C work</v>
          </cell>
        </row>
        <row r="16">
          <cell r="B16" t="str">
            <v>Dismental work of stone wall in mud</v>
          </cell>
          <cell r="C16" t="str">
            <v>Dismental work of stone wall in mud</v>
          </cell>
        </row>
        <row r="17">
          <cell r="B17" t="str">
            <v>Dismental work of door , window</v>
          </cell>
          <cell r="C17" t="str">
            <v>Dismental work of door , window</v>
          </cell>
        </row>
        <row r="18">
          <cell r="B18" t="str">
            <v>EXCAVATION AND FILLING</v>
          </cell>
          <cell r="C18" t="str">
            <v>EXCAVATION AND FILLING</v>
          </cell>
        </row>
        <row r="19">
          <cell r="B19" t="str">
            <v>Earthwork in excavation for foundation in Boulder mixed  Hard soil  including necessary lead and lift.</v>
          </cell>
          <cell r="C19" t="str">
            <v>Earthwork in excavation for foundation in Boulder mixed  Hard soil  including necessary lead and lift.</v>
          </cell>
        </row>
        <row r="20">
          <cell r="B20" t="str">
            <v>Earthwork in excavation for foundation in Ordinary soil including necessary lead and lift.</v>
          </cell>
          <cell r="C20" t="str">
            <v>Earthwork in excavation for foundation in Ordinary soil including necessary lead and lift.</v>
          </cell>
        </row>
        <row r="21">
          <cell r="B21" t="str">
            <v>Earthwork back  filling in trench of foundation &amp; floor including consolidation in layers of 15 cm and watering as per instruction of site engineer.</v>
          </cell>
          <cell r="C21" t="str">
            <v>Earthwork back  filling in trench of foundation &amp; floor including consolidation in layers of 15 cm and watering as per instruction of site engineer.</v>
          </cell>
        </row>
        <row r="22">
          <cell r="B22" t="str">
            <v>Earthwork  filling in trench of foundation &amp; floor including consolidation in layers of 15 cm and watering  with extra soil necessary from outside  as per instruction of site engineer.</v>
          </cell>
          <cell r="C22" t="str">
            <v>Earthwork  filling in trench of foundation &amp; floor including consolidation in layers of 15 cm and watering  with extra soil necessary from outside  as per instruction of site engineer.</v>
          </cell>
        </row>
        <row r="23">
          <cell r="B23" t="str">
            <v>Sand filling in floor including supply of filling materials, watering, consolidation in layers of 15 cm and ramming as per instruction of site engineer.</v>
          </cell>
          <cell r="C23" t="str">
            <v>Sand filling in floor including supply of filling materials, watering, consolidation in layers of 15 cm and ramming as per instruction of site engineer.</v>
          </cell>
        </row>
        <row r="24">
          <cell r="B24" t="str">
            <v>MASONRY  WORK</v>
          </cell>
          <cell r="C24" t="str">
            <v>MASONRY  WORK</v>
          </cell>
        </row>
        <row r="25">
          <cell r="B25" t="str">
            <v>Providing &amp; laying boulder stone soling in foundation &amp; floor including voids filling with sand all complete as per instruction of the site engineer.</v>
          </cell>
          <cell r="C25" t="str">
            <v>Providing &amp; laying boulder stone soling in foundation &amp; floor including voids filling with sand all complete as per instruction of the site engineer.</v>
          </cell>
        </row>
        <row r="26">
          <cell r="B26" t="str">
            <v>Providing, laying and curing stone masonry works in cement, sand mortar (1:4) finished in perfect lines &amp; level as per specification, drawings &amp; instructions of the site engineer.</v>
          </cell>
          <cell r="C26" t="str">
            <v>Providing, laying and curing stone masonry works in cement, sand mortar (1:4) finished in perfect lines &amp; level as per specification, drawings &amp; instructions of the site engineer.</v>
          </cell>
        </row>
        <row r="27">
          <cell r="B27" t="str">
            <v>Providing, laying and curing stone masonry works in cement, sand mortar (1:6) finished in perfect lines &amp; level as per specification, drawings &amp; instructions of the site engineer.</v>
          </cell>
          <cell r="C27" t="str">
            <v>Providing, laying and curing stone masonry works in cement, sand mortar (1:6) finished in perfect lines &amp; level as per specification, drawings &amp; instructions of the site engineer.</v>
          </cell>
        </row>
        <row r="28">
          <cell r="B28" t="str">
            <v>Providing, laying and curing first class brick masonry works in cement, sand mortar (1:4) in ground floor finished in perfect lines &amp; level as per specification, drawings &amp; instructions of the site engineer.</v>
          </cell>
          <cell r="C28" t="str">
            <v>Providing, laying and curing first class brick masonry works in cement, sand mortar (1:4) in ground floor finished in perfect lines &amp; level as per specification, drawings &amp; instructions of the site engineer.</v>
          </cell>
        </row>
        <row r="29">
          <cell r="B29" t="str">
            <v>Providing, laying and curing first class brick masonry works in cement, sand mortar (1:4) in superstructure above ground floor finished in perfect lines &amp; level as per specification, drawings &amp; instructions of the site engineer.</v>
          </cell>
          <cell r="C29" t="str">
            <v>Providing, laying and curing first class brick masonry works in cement, sand mortar (1:4) in superstructure above ground floor finished in perfect lines &amp; level as per specification, drawings &amp; instructions of the site engineer.</v>
          </cell>
        </row>
        <row r="30">
          <cell r="B30" t="str">
            <v>CEMENT CONCRETE WORKS</v>
          </cell>
          <cell r="C30" t="str">
            <v>CEMENT CONCRETE WORKS</v>
          </cell>
        </row>
        <row r="31">
          <cell r="B31" t="str">
            <v xml:space="preserve">Providing, laying, compacting and curing  plain cement concrete M10 (1:3:6) in foundation with cement, sand and stone ballast 20mm gauge finishing to approved level, lines and dimensions all complete as per drawings, specifications and instruction of the </v>
          </cell>
          <cell r="C31" t="str">
            <v xml:space="preserve">Providing, laying, compacting and curing  plain cement concrete M10 (1:3:6) in foundation with cement, sand and stone ballast 20mm gauge finishing to approved level, lines and dimensions all complete as per drawings, specifications and instruction of the </v>
          </cell>
        </row>
        <row r="32">
          <cell r="B32" t="str">
            <v>Providing, laying, compacting and curing  plain cement concrete M15 (1:2:4) in Solid Floor with cement, sand and stone ballast 20mm gauge finishing to approved level, lines and dimensions all complete as per drawings, specifications and instruction of the</v>
          </cell>
          <cell r="C32" t="str">
            <v>Providing, laying, compacting and curing  plain cement concrete M15 (1:2:4) in Solid Floor with cement, sand and stone ballast 20mm gauge finishing to approved level, lines and dimensions all complete as per drawings, specifications and instruction of the</v>
          </cell>
        </row>
        <row r="33">
          <cell r="B33" t="str">
            <v>Providing, laying, compacting and curing M20 (1:1.5:3) plain cement concrete for slab, beams, tie beam Lintel Sill  and all kinds of R.C.C. works with cement sand and stone ballast 20mm down finishing to approved level, line and dimensions all complete as</v>
          </cell>
          <cell r="C33" t="str">
            <v>Providing, laying, compacting and curing M20 (1:1.5:3) plain cement concrete for slab, beams, tie beam Lintel Sill  and all kinds of R.C.C. works with cement sand and stone ballast 20mm down finishing to approved level, line and dimensions all complete as</v>
          </cell>
        </row>
        <row r="34">
          <cell r="B34" t="str">
            <v>REINFORCEMENT</v>
          </cell>
          <cell r="C34" t="str">
            <v>REINFORCEMENT</v>
          </cell>
        </row>
        <row r="35">
          <cell r="B35" t="str">
            <v>Reinforcement bars (Grade 415 or above) work including straightening, cleaning, cutting, bending, binding with 20 SWG annealed  wire &amp; fixing in position as per drawing, bar bending schedule for raft foundation column, beam, wall, stair, slab in all R.C.C</v>
          </cell>
          <cell r="C35" t="str">
            <v>Reinforcement bars (Grade 415 or above) work including straightening, cleaning, cutting, bending, binding with 20 SWG annealed  wire &amp; fixing in position as per drawing, bar bending schedule for raft foundation column, beam, wall, stair, slab in all R.C.C</v>
          </cell>
        </row>
        <row r="36">
          <cell r="B36" t="str">
            <v>FORMWORKS</v>
          </cell>
          <cell r="C36" t="str">
            <v>FORMWORKS</v>
          </cell>
        </row>
        <row r="37">
          <cell r="B37" t="str">
            <v>Centering and shuttering with approved wood  for all kinds of R.C.C. work including all necessary propping, scaffolding, staging, supporting, dismantling and clearing from the site, including shuttering of circular column up to 2 m dia etc. all complete a</v>
          </cell>
          <cell r="C37" t="str">
            <v>Centering and shuttering with approved wood  for all kinds of R.C.C. work including all necessary propping, scaffolding, staging, supporting, dismantling and clearing from the site, including shuttering of circular column up to 2 m dia etc. all complete a</v>
          </cell>
        </row>
        <row r="38">
          <cell r="B38" t="str">
            <v>PLASTERING &amp; POINTING WORKS</v>
          </cell>
          <cell r="C38" t="str">
            <v>PLASTERING &amp; POINTING WORKS</v>
          </cell>
        </row>
        <row r="39">
          <cell r="B39" t="str">
            <v>Providing, laying &amp; curing 20 mm thick cement sand (1:4) Plastering on floor  to perfect plumb, lines &amp; level all complete as per design drawings, specifications and instruction of the site engineer all complete:</v>
          </cell>
          <cell r="C39" t="str">
            <v>Providing, laying &amp; curing 20 mm thick cement sand (1:4) Plastering on floor  to perfect plumb, lines &amp; level all complete as per design drawings, specifications and instruction of the site engineer all complete:</v>
          </cell>
        </row>
        <row r="40">
          <cell r="B40" t="str">
            <v>Providing, laying &amp; curing 12.5 mm cement sand (1:4) Plastering on walls  to perfect plumb, lines &amp; level including raking the mortar joints and wetting the masonry surface all complete as per design drawings, specifications and instruction of the site en</v>
          </cell>
          <cell r="C40" t="str">
            <v>Providing, laying &amp; curing 12.5 mm cement sand (1:4) Plastering on walls  to perfect plumb, lines &amp; level including raking the mortar joints and wetting the masonry surface all complete as per design drawings, specifications and instruction of the site en</v>
          </cell>
        </row>
        <row r="41">
          <cell r="B41" t="str">
            <v>Providing, laying &amp; curing 12.5 mm thick cement sand (1:3) plastering in ceiling, beams surfaces including chipping &amp; wetting the concrete surfaces finished in perfect plumb,  lines and level as per drawings, specifications and instructions of the site en</v>
          </cell>
          <cell r="C41" t="str">
            <v>Providing, laying &amp; curing 12.5 mm thick cement sand (1:3) plastering in ceiling, beams surfaces including chipping &amp; wetting the concrete surfaces finished in perfect plumb,  lines and level as per drawings, specifications and instructions of the site en</v>
          </cell>
        </row>
        <row r="42">
          <cell r="B42" t="str">
            <v>Providing and pointing in perfect line, level and groove depth with 1:3 cement sand mortar for  joints of stone  masonry works above ground level  in compound wall including raking the joints, scafolding, curing the works all complete as per specification</v>
          </cell>
          <cell r="C42" t="str">
            <v>Providing and pointing in perfect line, level and groove depth with 1:3 cement sand mortar for  joints of stone  masonry works above ground level  in compound wall including raking the joints, scafolding, curing the works all complete as per specification</v>
          </cell>
        </row>
        <row r="43">
          <cell r="B43" t="str">
            <v>Providing and laying 25 mmm thick plaster tile butta in 1:3 cement sand mortar in perfect line, level  curing the works all complete as per specifications and instruction of the site engineer.</v>
          </cell>
          <cell r="C43" t="str">
            <v>Providing and laying 25 mmm thick plaster tile butta in 1:3 cement sand mortar in perfect line, level  curing the works all complete as per specifications and instruction of the site engineer.</v>
          </cell>
        </row>
        <row r="44">
          <cell r="B44" t="str">
            <v>FLOOR FINISHING</v>
          </cell>
          <cell r="C44" t="str">
            <v>FLOOR FINISHING</v>
          </cell>
        </row>
        <row r="45">
          <cell r="B45" t="str">
            <v>25mm thick mosaic flooring &amp; skirting - 6mm thick white cement and marble chips in (1:1) over 19 mm thick cement sand plaster (1:2) in perfect line and level with finish according to drawing and specificattion and instruction of site engineer as all compl</v>
          </cell>
          <cell r="C45" t="str">
            <v>25mm thick mosaic flooring &amp; skirting - 6mm thick white cement and marble chips in (1:1) over 19 mm thick cement sand plaster (1:2) in perfect line and level with finish according to drawing and specificattion and instruction of site engineer as all compl</v>
          </cell>
        </row>
        <row r="46">
          <cell r="B46" t="str">
            <v>Providing, laying and curing  (1:1) cement sand punning on floor of buildings on  perfect line &amp; level as per design, specification and instruction of site engineer.</v>
          </cell>
          <cell r="C46" t="str">
            <v>Providing, laying and curing  (1:1) cement sand punning on floor of buildings on  perfect line &amp; level as per design, specification and instruction of site engineer.</v>
          </cell>
        </row>
        <row r="47">
          <cell r="B47" t="str">
            <v>Providing and laying 500 micron plastic sheet on floor of buildings on  perfect line &amp; level as per design, specification and instruction of site engineer.</v>
          </cell>
          <cell r="C47" t="str">
            <v>Providing and laying 500 micron plastic sheet on floor of buildings on  perfect line &amp; level as per design, specification and instruction of site engineer.</v>
          </cell>
        </row>
        <row r="48">
          <cell r="B48" t="str">
            <v>Providing &amp; laying porcelain non glazed floor  tiles in 1:4 cement sand mortar in perfect lines &amp; level finishing the joint with white cement with or without pigments where necessary all complete as per design drawings, patterns, specifications and instru</v>
          </cell>
          <cell r="C48" t="str">
            <v>Providing &amp; laying porcelain non glazed floor  tiles in 1:4 cement sand mortar in perfect lines &amp; level finishing the joint with white cement with or without pigments where necessary all complete as per design drawings, patterns, specifications and instru</v>
          </cell>
        </row>
        <row r="49">
          <cell r="B49" t="str">
            <v>Providing &amp; laying porcelain glazed wall  tiles in 1:4 cement sand mortar in perfect lines &amp; level finishing the joint with white cement with or without pigments where necessary all complete as per design drawings, patterns, specifications and instruction</v>
          </cell>
          <cell r="C49" t="str">
            <v>Providing &amp; laying porcelain glazed wall  tiles in 1:4 cement sand mortar in perfect lines &amp; level finishing the joint with white cement with or without pigments where necessary all complete as per design drawings, patterns, specifications and instruction</v>
          </cell>
        </row>
        <row r="50">
          <cell r="B50" t="str">
            <v>Supplying and laying of good quality marble in cement sand mortar (1:2) ratio with approved colour on floors on  perfect line &amp; level as per design, specification and instruction of site engineer.</v>
          </cell>
          <cell r="C50" t="str">
            <v>Supplying and laying of good quality marble in cement sand mortar (1:2) ratio with approved colour on floors on  perfect line &amp; level as per design, specification and instruction of site engineer.</v>
          </cell>
        </row>
        <row r="51">
          <cell r="B51" t="str">
            <v>Providing, laying and curing 50mm thick 1:2:4 concrete and  (1:1) cement sand punning on roof of buildings on  perfect line &amp; level as per design, specification and instruction of site engineer.</v>
          </cell>
          <cell r="C51" t="str">
            <v>Providing, laying and curing 50mm thick 1:2:4 concrete and  (1:1) cement sand punning on roof of buildings on  perfect line &amp; level as per design, specification and instruction of site engineer.</v>
          </cell>
        </row>
        <row r="52">
          <cell r="B52" t="str">
            <v>PAINTING WORKS</v>
          </cell>
          <cell r="C52" t="str">
            <v>PAINTING WORKS</v>
          </cell>
        </row>
        <row r="53">
          <cell r="B53" t="str">
            <v>Providing &amp; painting two coats of Enamel paint with one coat of primer of approved brand and colour as per specifications and instruction of the site engineer.</v>
          </cell>
          <cell r="C53" t="str">
            <v>Providing &amp; painting two coats of Enamel paint with one coat of primer of approved brand and colour as per specifications and instruction of the site engineer.</v>
          </cell>
        </row>
        <row r="54">
          <cell r="B54" t="str">
            <v>Providing &amp; painting two coats of Readymade acrylic washable Distemper paint with one coat of cement primer of approved brand and colour over  plastered surfaces   of building,  walls ceiling and passage area as per specifications and instruction of the s</v>
          </cell>
          <cell r="C54" t="str">
            <v>Providing &amp; painting two coats of Readymade acrylic washable Distemper paint with one coat of cement primer of approved brand and colour over  plastered surfaces   of building,  walls ceiling and passage area as per specifications and instruction of the s</v>
          </cell>
        </row>
        <row r="55">
          <cell r="B55" t="str">
            <v>Supplying and applying Two coat weather proof painting (Apex or equivalent) with one coat of cement primer of approved colour in outer side of building as per specifications and instruction of the site engineer.</v>
          </cell>
          <cell r="C55" t="str">
            <v>Supplying and applying Two coat weather proof painting (Apex or equivalent) with one coat of cement primer of approved colour in outer side of building as per specifications and instruction of the site engineer.</v>
          </cell>
        </row>
        <row r="56">
          <cell r="B56" t="str">
            <v>Providing &amp; painting two coats of Aluminium paint of approved brand and colour on grill as per specifications and instruction of the site engineer.</v>
          </cell>
          <cell r="C56" t="str">
            <v>Providing &amp; painting two coats of Aluminium paint of approved brand and colour on grill as per specifications and instruction of the site engineer.</v>
          </cell>
        </row>
        <row r="57">
          <cell r="B57" t="str">
            <v>Providing &amp; painting two coats of cement  paint with one coat of cement primer of approved brand and colour over  plastered surfaces   of building,  walls ceiling and passage area as per specifications and instruction of the site engineer.</v>
          </cell>
          <cell r="C57" t="str">
            <v>Providing &amp; painting two coats of cement  paint with one coat of cement primer of approved brand and colour over  plastered surfaces   of building,  walls ceiling and passage area as per specifications and instruction of the site engineer.</v>
          </cell>
        </row>
        <row r="58">
          <cell r="B58" t="str">
            <v>Providing and laying 2 coats of water proofing materials for terrace roof (elastocrate cementious elastrometric water proofing coating two components) capacity per Kg 6 sq ft as per specification and direction complete works.</v>
          </cell>
          <cell r="C58" t="str">
            <v>Providing and laying 2 coats of water proofing materials for terrace roof (elastocrate cementious elastrometric water proofing coating two components) capacity per Kg 6 sq ft as per specification and direction complete works.</v>
          </cell>
        </row>
        <row r="59">
          <cell r="B59" t="str">
            <v>DOORS AND WINDOWS WORKS</v>
          </cell>
          <cell r="C59" t="str">
            <v>DOORS AND WINDOWS WORKS</v>
          </cell>
        </row>
        <row r="60">
          <cell r="B60" t="str">
            <v>Suppling and fixing Salwood chaukhat frame works for doors &amp; windows as approved  by site incharge , the timber shall be  matured,free from wraps. Knots holes and other defects all complete.</v>
          </cell>
          <cell r="C60" t="str">
            <v>Suppling and fixing Salwood chaukhat frame works for doors &amp; windows as approved  by site incharge , the timber shall be  matured,free from wraps. Knots holes and other defects all complete.</v>
          </cell>
        </row>
        <row r="61">
          <cell r="B61" t="str">
            <v>Supplying and fixing 38 mm thick salwood paneled shutter in door including fixing with approved size of heavy duty hinges, aluminium tower bolts handle, aldrops set as per design and instruction all complete.</v>
          </cell>
          <cell r="C61" t="str">
            <v>Supplying and fixing 38 mm thick salwood paneled shutter in door including fixing with approved size of heavy duty hinges, aluminium tower bolts handle, aldrops set as per design and instruction all complete.</v>
          </cell>
        </row>
        <row r="62">
          <cell r="B62" t="str">
            <v>Supplying and fixing 38 mm thick salwood/shisum carved decorative  main door and window including fixing with approved size of heavy duty brass hinges, tower bolts, handle, aldrops set including polishing all complete.</v>
          </cell>
          <cell r="C62" t="str">
            <v>Supplying and fixing 38 mm thick salwood/shisum carved decorative  main door and window including fixing with approved size of heavy duty brass hinges, tower bolts, handle, aldrops set including polishing all complete.</v>
          </cell>
        </row>
        <row r="63">
          <cell r="B63" t="str">
            <v>Supplying and fixing 4 mm thick glazed shutter in 38 mm thick sal wood frame with approved size of heavy duty hinges, aluminium tower bolts handle, aldrops set as per design and instruction all complete.</v>
          </cell>
          <cell r="C63" t="str">
            <v>Supplying and fixing 4 mm thick glazed shutter in 38 mm thick sal wood frame with approved size of heavy duty hinges, aluminium tower bolts handle, aldrops set as per design and instruction all complete.</v>
          </cell>
        </row>
        <row r="64">
          <cell r="B64" t="str">
            <v>Supplying and fixing Mosquito proof net and expanded metal net 38 mm thick sal wood frame.</v>
          </cell>
          <cell r="C64" t="str">
            <v>Supplying and fixing Mosquito proof net and expanded metal net 38 mm thick sal wood frame.</v>
          </cell>
        </row>
        <row r="65">
          <cell r="B65" t="str">
            <v>Providing and fixing 10mm thick gypsum false ceiling work with Almunium  frame Section all complete as per design specification  &amp; instruction of site  Engineer .</v>
          </cell>
          <cell r="C65" t="str">
            <v>Providing and fixing 10mm thick gypsum false ceiling work with Almunium  frame Section all complete as per design specification  &amp; instruction of site  Engineer .</v>
          </cell>
        </row>
        <row r="66">
          <cell r="B66" t="str">
            <v>Fitting of G.I plan sheet Gutter 26 Gauge  with necessary nails, screws, metal brackets etc as per drawing and instruction all complete.</v>
          </cell>
          <cell r="C66" t="str">
            <v>Fitting of G.I plan sheet Gutter 26 Gauge  with necessary nails, screws, metal brackets etc as per drawing and instruction all complete.</v>
          </cell>
        </row>
        <row r="67">
          <cell r="B67" t="str">
            <v>MS grill with 20x4.5mm thick metal strips of approved pattern and manufacture finished with one coat of metal primer paint with approved colour as per design, drawing and instruction all complete.</v>
          </cell>
          <cell r="C67" t="str">
            <v>MS grill with 20x4.5mm thick metal strips of approved pattern and manufacture finished with one coat of metal primer paint with approved colour as per design, drawing and instruction all complete.</v>
          </cell>
        </row>
        <row r="68">
          <cell r="B68" t="str">
            <v>Providing and fixing 4 mm thick glass on fixed frame of windows &amp; ventilation with wooden listy as per design and instruction all complete.</v>
          </cell>
          <cell r="C68" t="str">
            <v>Providing and fixing 4 mm thick glass on fixed frame of windows &amp; ventilation with wooden listy as per design and instruction all complete.</v>
          </cell>
        </row>
        <row r="69">
          <cell r="B69" t="str">
            <v>MISCELLANEOUS WORKS</v>
          </cell>
          <cell r="C69" t="str">
            <v>MISCELLANEOUS WORKS</v>
          </cell>
        </row>
        <row r="70">
          <cell r="B70" t="str">
            <v>Providing &amp; fixing   metal spiral stair using  1 1/4" dia. Black pipe hand rail and 3/4" x 3/4" dia. Square pipe with 2' -2' 6" wide as per design, specification &amp; instructions of Site Engineer all complete</v>
          </cell>
          <cell r="C70" t="str">
            <v>Providing &amp; fixing   metal spiral stair using  1 1/4" dia. Black pipe hand rail and 3/4" x 3/4" dia. Square pipe with 2' -2' 6" wide as per design, specification &amp; instructions of Site Engineer all complete</v>
          </cell>
        </row>
        <row r="71">
          <cell r="B71" t="str">
            <v>Providing 3mm thick UPVC sheet for roof &amp; ridge including fixing in proper shape &amp; size with all necessary rails, screws, bolts &amp; nuts washers, J &amp; L hocks etc as per drawing &amp; instruction all complete.</v>
          </cell>
          <cell r="C71" t="str">
            <v>Providing 3mm thick UPVC sheet for roof &amp; ridge including fixing in proper shape &amp; size with all necessary rails, screws, bolts &amp; nuts washers, J &amp; L hocks etc as per drawing &amp; instruction all complete.</v>
          </cell>
        </row>
        <row r="72">
          <cell r="B72" t="str">
            <v>Providing 0.41 mm C.G.I. colour sheet for roof &amp; plain sheet for ridge including fixing in proper shape &amp; size with all necessary rails, screws, bolts &amp; nuts washers, J &amp; L hocks etc as per drawing &amp; instruction all complete.</v>
          </cell>
          <cell r="C72" t="str">
            <v>Providing 0.41 mm C.G.I. colour sheet for roof &amp; plain sheet for ridge including fixing in proper shape &amp; size with all necessary rails, screws, bolts &amp; nuts washers, J &amp; L hocks etc as per drawing &amp; instruction all complete.</v>
          </cell>
        </row>
        <row r="73">
          <cell r="B73" t="str">
            <v>Providing 2.0mm thick Transparent sheet  for roof  including fixing in proper shape &amp;size with all necessary rails, screws, bolts &amp; nuts washers, J &amp; L hocks etc as per drawing &amp; instruction all complete.</v>
          </cell>
          <cell r="C73" t="str">
            <v>Providing 2.0mm thick Transparent sheet  for roof  including fixing in proper shape &amp;size with all necessary rails, screws, bolts &amp; nuts washers, J &amp; L hocks etc as per drawing &amp; instruction all complete.</v>
          </cell>
        </row>
        <row r="74">
          <cell r="B74" t="str">
            <v xml:space="preserve">M.S. blackpipe truss with I.S. or B.S. section including jointting , fixing, erection and primer painting with all necessary M.S. bed plates, shoe angles, anchor bolts leas sheeting or cement grouting as per drawing and instructions all complete . </v>
          </cell>
          <cell r="C74" t="str">
            <v xml:space="preserve">M.S. blackpipe truss with I.S. or B.S. section including jointting , fixing, erection and primer painting with all necessary M.S. bed plates, shoe angles, anchor bolts leas sheeting or cement grouting as per drawing and instructions all complete . </v>
          </cell>
        </row>
        <row r="75">
          <cell r="B75" t="str">
            <v>Providing 3/4" x 3/4" square pipe   baluster and 3"X5" sisam hand rail on height 750 to 900 mm including two coats of primer as per design drawing and specifications and instructions of site engineer</v>
          </cell>
          <cell r="C75" t="str">
            <v>Providing 3/4" x 3/4" square pipe   baluster and 3"X5" sisam hand rail on height 750 to 900 mm including two coats of primer as per design drawing and specifications and instructions of site engineer</v>
          </cell>
        </row>
        <row r="76">
          <cell r="B76" t="str">
            <v>Making &amp; fixing iron gate including one coats of primer &amp; two coat of enamel paint as per design drawing, specifications and instructions of site engineer all complete.</v>
          </cell>
          <cell r="C76" t="str">
            <v>Making &amp; fixing iron gate including one coats of primer &amp; two coat of enamel paint as per design drawing, specifications and instructions of site engineer all complete.</v>
          </cell>
        </row>
        <row r="77">
          <cell r="B77" t="str">
            <v>Fencing with 10 S.W.G.G.I chain link 2"X2" mesh sized framed on 25X25X4 mm angles and 50mm Ø M.S. black pipe post in 2m interval including jointing , fixing, erection and primer painting with all necessary M.S. grills and plates as per drawing and instruc</v>
          </cell>
          <cell r="C77" t="str">
            <v>Fencing with 10 S.W.G.G.I chain link 2"X2" mesh sized framed on 25X25X4 mm angles and 50mm Ø M.S. black pipe post in 2m interval including jointing , fixing, erection and primer painting with all necessary M.S. grills and plates as per drawing and instruc</v>
          </cell>
        </row>
        <row r="78">
          <cell r="B78" t="str">
            <v xml:space="preserve">Providing and fixing MS Rolling Shutter as per drawing and instructions all complete . </v>
          </cell>
          <cell r="C78" t="str">
            <v xml:space="preserve">Providing and fixing MS Rolling Shutter as per drawing and instructions all complete . </v>
          </cell>
        </row>
        <row r="79">
          <cell r="B79" t="str">
            <v>Providing Laptop (Dell, Toshiba, Acer) with minimum i5 processor, 4 GB Ram, 500 GB Hard disk, 14 " screen, Graphics card with all accessories for Construction management work as per specification</v>
          </cell>
          <cell r="C79" t="str">
            <v>Providing Laptop (Dell, Toshiba, Acer) with minimum i5 processor, 4 GB Ram, 500 GB Hard disk, 14 " screen, Graphics card with all accessories for Construction management work as per specification</v>
          </cell>
        </row>
        <row r="80">
          <cell r="B80" t="str">
            <v>Constructing wooden wittness box, Decorative wooden/plyboard dash for judge and bench assistant including 600mm height wooden railing in bench room as per design,drawing &amp; specification all complete.</v>
          </cell>
          <cell r="C80" t="str">
            <v>Constructing wooden wittness box, Decorative wooden/plyboard dash for judge and bench assistant including 600mm height wooden railing in bench room as per design,drawing &amp; specification all complete.</v>
          </cell>
        </row>
        <row r="81">
          <cell r="C81">
            <v>0</v>
          </cell>
        </row>
        <row r="82">
          <cell r="B82" t="str">
            <v>Civil Sub Total</v>
          </cell>
          <cell r="C82" t="str">
            <v>Civil Sub Total</v>
          </cell>
        </row>
        <row r="83">
          <cell r="C83">
            <v>0</v>
          </cell>
        </row>
        <row r="84">
          <cell r="B84" t="str">
            <v xml:space="preserve"> B. ELECTRICAL WORKS</v>
          </cell>
          <cell r="C84" t="str">
            <v xml:space="preserve"> B. ELECTRICAL WORKS</v>
          </cell>
        </row>
        <row r="85">
          <cell r="B85" t="str">
            <v xml:space="preserve">  LUMINAIRES ( FIXTURES)</v>
          </cell>
          <cell r="C85" t="str">
            <v xml:space="preserve">  LUMINAIRES ( FIXTURES)</v>
          </cell>
        </row>
        <row r="86">
          <cell r="B86" t="str">
            <v>Accessories:screws, grips, pvc tape, choke, condencer, starter, tube, bulbs, holder, flexible wire, pipe/chain, nut bolt, hook, clamp, ceiling rose etc all complete.</v>
          </cell>
          <cell r="C86" t="str">
            <v>Accessories:screws, grips, pvc tape, choke, condencer, starter, tube, bulbs, holder, flexible wire, pipe/chain, nut bolt, hook, clamp, ceiling rose etc all complete.</v>
          </cell>
        </row>
        <row r="87">
          <cell r="B87" t="str">
            <v>Dome light 8"heavy carrier decorative   with CFL etc all complete.</v>
          </cell>
          <cell r="C87" t="str">
            <v>Dome light 8"heavy carrier decorative   with CFL etc all complete.</v>
          </cell>
        </row>
        <row r="88">
          <cell r="B88" t="str">
            <v>Wall lamp decorative with glass  Decon, Homedec with CFL etc all complete.</v>
          </cell>
          <cell r="C88" t="str">
            <v>Wall lamp decorative with glass  Decon, Homedec with CFL etc all complete.</v>
          </cell>
        </row>
        <row r="89">
          <cell r="B89" t="str">
            <v>1X40watt Tube light box type Wipro,Ge,  Philips,C&amp;S etc all complete.</v>
          </cell>
          <cell r="C89" t="str">
            <v>1X40watt Tube light box type Wipro,Ge,  Philips,C&amp;S etc all complete.</v>
          </cell>
        </row>
        <row r="90">
          <cell r="B90" t="str">
            <v>2X40watt Tube light box type Wipro,Ge,  Philips,C&amp;S etc all complete.</v>
          </cell>
          <cell r="C90" t="str">
            <v>2X40watt Tube light box type Wipro,Ge,  Philips,C&amp;S etc all complete.</v>
          </cell>
        </row>
        <row r="91">
          <cell r="B91" t="str">
            <v>1X40watt Tube light mirror optic recessed /surface Wipro / Philips, Ge,C&amp;S etc all complete.</v>
          </cell>
          <cell r="C91" t="str">
            <v>1X40watt Tube light mirror optic recessed /surface Wipro / Philips, Ge,C&amp;S etc all complete.</v>
          </cell>
        </row>
        <row r="92">
          <cell r="B92" t="str">
            <v>2X40watt Tube light mirror optic recessed /surface Wipro , philips, Ge,C&amp;S etc all complete.</v>
          </cell>
          <cell r="C92" t="str">
            <v>2X40watt Tube light mirror optic recessed /surface Wipro , philips, Ge,C&amp;S etc all complete.</v>
          </cell>
        </row>
        <row r="93">
          <cell r="B93" t="str">
            <v>4X20watt Tube light mirror optic recessed /surface Wipro , philips, Ge,C&amp;S etc all complete.</v>
          </cell>
          <cell r="C93" t="str">
            <v>4X20watt Tube light mirror optic recessed /surface Wipro , philips, Ge,C&amp;S etc all complete.</v>
          </cell>
        </row>
        <row r="94">
          <cell r="B94" t="str">
            <v>Mirror light decorative with CFL etc all complete.</v>
          </cell>
          <cell r="C94" t="str">
            <v>Mirror light decorative with CFL etc all complete.</v>
          </cell>
        </row>
        <row r="95">
          <cell r="B95" t="str">
            <v>48" ceiling fan  Almonard,Bajaj etc all complete.</v>
          </cell>
          <cell r="C95" t="str">
            <v>48" ceiling fan  Almonard,Bajaj etc all complete.</v>
          </cell>
        </row>
        <row r="96">
          <cell r="B96" t="str">
            <v>16'' Wall fan  Almonard,Bajaj etc all complete.</v>
          </cell>
          <cell r="C96" t="str">
            <v>16'' Wall fan  Almonard,Bajaj etc all complete.</v>
          </cell>
        </row>
        <row r="97">
          <cell r="B97" t="str">
            <v>9"exhaust fan Almonard,Bajaj etc all complete.</v>
          </cell>
          <cell r="C97" t="str">
            <v>9"exhaust fan Almonard,Bajaj etc all complete.</v>
          </cell>
        </row>
        <row r="98">
          <cell r="B98" t="str">
            <v xml:space="preserve">SOCKET,SWITCH ,JUNCTION BOX </v>
          </cell>
          <cell r="C98" t="str">
            <v xml:space="preserve">SOCKET,SWITCH ,JUNCTION BOX </v>
          </cell>
        </row>
        <row r="99">
          <cell r="B99" t="str">
            <v>Accessories : metal box, screws, grips, pvc tape etc all complete.</v>
          </cell>
          <cell r="C99" t="str">
            <v>Accessories : metal box, screws, grips, pvc tape etc all complete.</v>
          </cell>
        </row>
        <row r="100">
          <cell r="B100" t="str">
            <v>16/6 Amps combined S/socket flush type CPL/Anchor etc all complete.</v>
          </cell>
          <cell r="C100" t="str">
            <v>16/6 Amps combined S/socket flush type CPL/Anchor etc all complete.</v>
          </cell>
        </row>
        <row r="101">
          <cell r="B101" t="str">
            <v>1 gang 1, 2 way switch CPL/Anchor  etc all complete.</v>
          </cell>
          <cell r="C101" t="str">
            <v>1 gang 1, 2 way switch CPL/Anchor  etc all complete.</v>
          </cell>
        </row>
        <row r="102">
          <cell r="B102" t="str">
            <v>2gang 1, 2 way switch CPL/Anchor etc all complete.</v>
          </cell>
          <cell r="C102" t="str">
            <v>2gang 1, 2 way switch CPL/Anchor etc all complete.</v>
          </cell>
        </row>
        <row r="103">
          <cell r="B103" t="str">
            <v>3 gang 1, 2 switch CPL/Anchor etc all complete.</v>
          </cell>
          <cell r="C103" t="str">
            <v>3 gang 1, 2 switch CPL/Anchor etc all complete.</v>
          </cell>
        </row>
        <row r="104">
          <cell r="B104" t="str">
            <v>4 gang 1, 2 way switch  CPL/Anchor etc all complete.</v>
          </cell>
          <cell r="C104" t="str">
            <v>4 gang 1, 2 way switch  CPL/Anchor etc all complete.</v>
          </cell>
        </row>
        <row r="105">
          <cell r="B105" t="str">
            <v>6 gang 1, 2 way switch  CPL/Anchor etc all complete.</v>
          </cell>
          <cell r="C105" t="str">
            <v>6 gang 1, 2 way switch  CPL/Anchor etc all complete.</v>
          </cell>
        </row>
        <row r="106">
          <cell r="B106" t="str">
            <v>Junction box made of metal with cover size 6"X4" etc. all complete.</v>
          </cell>
          <cell r="C106" t="str">
            <v>Junction box made of metal with cover size 6"X4" etc. all complete.</v>
          </cell>
        </row>
        <row r="107">
          <cell r="B107" t="str">
            <v xml:space="preserve">  PANEL BOARD / DISTRIBUTION BOARD</v>
          </cell>
          <cell r="C107" t="str">
            <v xml:space="preserve">  PANEL BOARD / DISTRIBUTION BOARD</v>
          </cell>
        </row>
        <row r="108">
          <cell r="B108" t="str">
            <v xml:space="preserve">Accessories ;screws, grips, nut bolt, cu bus bar, earth bus bar, neutral bus bar, fuse, porcelin base  cable shoe, phase bar, pvc tape etc all complete. </v>
          </cell>
          <cell r="C108" t="str">
            <v xml:space="preserve">Accessories ;screws, grips, nut bolt, cu bus bar, earth bus bar, neutral bus bar, fuse, porcelin base  cable shoe, phase bar, pvc tape etc all complete. </v>
          </cell>
        </row>
        <row r="109">
          <cell r="B109" t="str">
            <v xml:space="preserve"> Panel board  made of mild steel sheet with cu. busbar double cover floor mount suitable size &amp; color push type lock  for housing the following items all complete. (space for 2 MCCB)</v>
          </cell>
          <cell r="C109" t="str">
            <v xml:space="preserve"> Panel board  made of mild steel sheet with cu. busbar double cover floor mount suitable size &amp; color push type lock  for housing the following items all complete. (space for 2 MCCB)</v>
          </cell>
        </row>
        <row r="110">
          <cell r="B110" t="str">
            <v>40-50.0 A TP MCCB Siemens,Merlin gerain,Ge,C&amp;S for incomer.</v>
          </cell>
          <cell r="C110" t="str">
            <v>40-50.0 A TP MCCB Siemens,Merlin gerain,Ge,C&amp;S for incomer.</v>
          </cell>
        </row>
        <row r="111">
          <cell r="B111" t="str">
            <v>2.0-30 A TP MCCB Siemens,,Merlin gerain,Ge,C&amp;S for outgoings.</v>
          </cell>
          <cell r="C111" t="str">
            <v>2.0-30 A TP MCCB Siemens,,Merlin gerain,Ge,C&amp;S for outgoings.</v>
          </cell>
        </row>
        <row r="112">
          <cell r="B112" t="str">
            <v>Indicator lamp with fuse.</v>
          </cell>
          <cell r="C112" t="str">
            <v>Indicator lamp with fuse.</v>
          </cell>
        </row>
        <row r="113">
          <cell r="B113" t="str">
            <v>voltmeter with selector switch</v>
          </cell>
          <cell r="C113" t="str">
            <v>voltmeter with selector switch</v>
          </cell>
        </row>
        <row r="114">
          <cell r="B114" t="str">
            <v>Ameter with selector switch</v>
          </cell>
          <cell r="C114" t="str">
            <v>Ameter with selector switch</v>
          </cell>
        </row>
        <row r="115">
          <cell r="B115" t="str">
            <v>CT coil for panel board of suitable ratio.</v>
          </cell>
          <cell r="C115" t="str">
            <v>CT coil for panel board of suitable ratio.</v>
          </cell>
        </row>
        <row r="116">
          <cell r="B116" t="str">
            <v>Distribution board 6 way TPN made of mild steel sheet double cover Geco,Nepal made or eqvt.etc all complete.</v>
          </cell>
          <cell r="C116" t="str">
            <v>Distribution board 6 way TPN made of mild steel sheet double cover Geco,Nepal made or eqvt.etc all complete.</v>
          </cell>
        </row>
        <row r="117">
          <cell r="B117" t="str">
            <v>6,16, 25 Amps.SP MCB Siemens,Merlin Gerin,,C&amp;S, Ge for light, power &amp; A/C circuit.</v>
          </cell>
          <cell r="C117" t="str">
            <v>6,16, 25 Amps.SP MCB Siemens,Merlin Gerin,,C&amp;S, Ge for light, power &amp; A/C circuit.</v>
          </cell>
        </row>
        <row r="118">
          <cell r="B118" t="str">
            <v>20-25 Amps MCB TP  Siemens,Merlin Gerin, ,C&amp;S,Ge for main.</v>
          </cell>
          <cell r="C118" t="str">
            <v>20-25 Amps MCB TP  Siemens,Merlin Gerin, ,C&amp;S,Ge for main.</v>
          </cell>
        </row>
        <row r="119">
          <cell r="B119" t="str">
            <v>POINT WIRING / WIRES/CABLES</v>
          </cell>
          <cell r="C119" t="str">
            <v>POINT WIRING / WIRES/CABLES</v>
          </cell>
        </row>
        <row r="120">
          <cell r="B120" t="str">
            <v>Accessories : HDPE polythene pipe,screws,pipe kila,pvc tape,grips, circular box,etc all complete.</v>
          </cell>
          <cell r="C120" t="str">
            <v>Accessories : HDPE polythene pipe,screws,pipe kila,pvc tape,grips, circular box,etc all complete.</v>
          </cell>
        </row>
        <row r="121">
          <cell r="B121" t="str">
            <v>2x2.50 sq mm multi strand flexible cu .wire for light &amp; fan point in 1/2"HDPE polythene pipe etc all complete.</v>
          </cell>
          <cell r="C121" t="str">
            <v>2x2.50 sq mm multi strand flexible cu .wire for light &amp; fan point in 1/2"HDPE polythene pipe etc all complete.</v>
          </cell>
        </row>
        <row r="122">
          <cell r="B122" t="str">
            <v>2x4.0+1x1.50  sq.mm multi strand flexible cu wire for power point in 3/4" HDPE polythene pipe etc all complete.</v>
          </cell>
          <cell r="C122" t="str">
            <v>2x4.0+1x1.50  sq.mm multi strand flexible cu wire for power point in 3/4" HDPE polythene pipe etc all complete.</v>
          </cell>
        </row>
        <row r="123">
          <cell r="B123" t="str">
            <v>2x6.0+1x1.50  sq.mm multi strand flexible cu wire for AC point in 3/4" HDPE polythene pipe etc all complete.</v>
          </cell>
          <cell r="C123" t="str">
            <v>2x6.0+1x1.50  sq.mm multi strand flexible cu wire for AC point in 3/4" HDPE polythene pipe etc all complete.</v>
          </cell>
        </row>
        <row r="124">
          <cell r="B124" t="str">
            <v>10.0 sq.mm 4.0 core unarmoured copper cable from  panel board to DB through HDPE polythene pipe etc all complete.</v>
          </cell>
          <cell r="C124" t="str">
            <v>10.0 sq.mm 4.0 core unarmoured copper cable from  panel board to DB through HDPE polythene pipe etc all complete.</v>
          </cell>
        </row>
        <row r="125">
          <cell r="B125" t="str">
            <v>8.0 swg copper wire for earth continuity from DB to Main panel board through 1/2" polythene pipe etc all complete.</v>
          </cell>
          <cell r="C125" t="str">
            <v>8.0 swg copper wire for earth continuity from DB to Main panel board through 1/2" polythene pipe etc all complete.</v>
          </cell>
        </row>
        <row r="126">
          <cell r="B126" t="str">
            <v>EARTHING</v>
          </cell>
          <cell r="C126" t="str">
            <v>EARTHING</v>
          </cell>
        </row>
        <row r="127">
          <cell r="B127" t="str">
            <v>Accessories :salt, coal, cu plate, HDPE polythene pipe., etc all complete.</v>
          </cell>
          <cell r="C127" t="str">
            <v>Accessories :salt, coal, cu plate, HDPE polythene pipe., etc all complete.</v>
          </cell>
        </row>
        <row r="128">
          <cell r="B128" t="str">
            <v>Earthing with cu plate size 65 cmx65cmx3.15mm with GN. 8 copper wire for earth continuity from panel board to earthing site etc all complete.</v>
          </cell>
          <cell r="C128" t="str">
            <v>Earthing with cu plate size 65 cmx65cmx3.15mm with GN. 8 copper wire for earth continuity from panel board to earthing site etc all complete.</v>
          </cell>
        </row>
        <row r="129">
          <cell r="B129" t="str">
            <v>TELECOM SYSTEM Accessories : screws, grips, pvc tape,HDPE pipe etc all complete.</v>
          </cell>
          <cell r="C129" t="str">
            <v>TELECOM SYSTEM Accessories : screws, grips, pvc tape,HDPE pipe etc all complete.</v>
          </cell>
        </row>
        <row r="130">
          <cell r="B130" t="str">
            <v>Telephone socket CPL/Anchor etc all complete.</v>
          </cell>
          <cell r="C130" t="str">
            <v>Telephone socket CPL/Anchor etc all complete.</v>
          </cell>
        </row>
        <row r="131">
          <cell r="B131" t="str">
            <v>2 pair telephone cable for telephone point in 1/2",(20mm) HDPE polythene pipe.</v>
          </cell>
          <cell r="C131" t="str">
            <v>2 pair telephone cable for telephone point in 1/2",(20mm) HDPE polythene pipe.</v>
          </cell>
        </row>
        <row r="132">
          <cell r="B132" t="str">
            <v>20 pair telephone cable for main in(25mm) HDPE polythene pipe.</v>
          </cell>
          <cell r="C132" t="str">
            <v>20 pair telephone cable for main in(25mm) HDPE polythene pipe.</v>
          </cell>
        </row>
        <row r="133">
          <cell r="B133" t="str">
            <v>Telephone Main Distribution board (DB) made of metal with connector double cover etc. all complete.</v>
          </cell>
          <cell r="C133" t="str">
            <v>Telephone Main Distribution board (DB) made of metal with connector double cover etc. all complete.</v>
          </cell>
        </row>
        <row r="134">
          <cell r="B134" t="str">
            <v>Telephone Distribution board (DB) made of metal with connector double cover etc. all complete.</v>
          </cell>
          <cell r="C134" t="str">
            <v>Telephone Distribution board (DB) made of metal with connector double cover etc. all complete.</v>
          </cell>
        </row>
        <row r="135">
          <cell r="B135" t="str">
            <v xml:space="preserve">8 -24 line  EPABX  expandable metrix, creative etc all complete. </v>
          </cell>
          <cell r="C135" t="str">
            <v xml:space="preserve">8 -24 line  EPABX  expandable metrix, creative etc all complete. </v>
          </cell>
        </row>
        <row r="136">
          <cell r="B136" t="str">
            <v>COMPUTER SYSTEM; Accessories. Screws, gripes etc all complete.</v>
          </cell>
          <cell r="C136" t="str">
            <v>COMPUTER SYSTEM; Accessories. Screws, gripes etc all complete.</v>
          </cell>
        </row>
        <row r="137">
          <cell r="B137" t="str">
            <v>(Computer socket)Patch panel face plate with box etc all complete.</v>
          </cell>
          <cell r="C137" t="str">
            <v>(Computer socket)Patch panel face plate with box etc all complete.</v>
          </cell>
        </row>
        <row r="138">
          <cell r="B138" t="str">
            <v>RJ 45 Computer jack.</v>
          </cell>
          <cell r="C138" t="str">
            <v>RJ 45 Computer jack.</v>
          </cell>
        </row>
        <row r="139">
          <cell r="B139" t="str">
            <v>UTP Cat 6 networking  computer cable.</v>
          </cell>
          <cell r="C139" t="str">
            <v>UTP Cat 6 networking  computer cable.</v>
          </cell>
        </row>
        <row r="140">
          <cell r="B140" t="str">
            <v>UTP Cat 6 networking  computer cable for main.</v>
          </cell>
          <cell r="C140" t="str">
            <v>UTP Cat 6 networking  computer cable for main.</v>
          </cell>
        </row>
        <row r="141">
          <cell r="B141" t="str">
            <v>8  port 10/100 Mbps switch.</v>
          </cell>
          <cell r="C141" t="str">
            <v>8  port 10/100 Mbps switch.</v>
          </cell>
        </row>
        <row r="142">
          <cell r="B142" t="str">
            <v>16  port 10/100 Mbps switch.</v>
          </cell>
          <cell r="C142" t="str">
            <v>16  port 10/100 Mbps switch.</v>
          </cell>
        </row>
        <row r="143">
          <cell r="B143" t="str">
            <v>1.0 Ton wall mounting split type air conditioning unit with drain pipe,angle,copper pipe complete installation power supply 220 v AC single phase  Daikin,Fujitsu,Stulz Japan made heating &amp; cooling  etc all complete.</v>
          </cell>
          <cell r="C143" t="str">
            <v>1.0 Ton wall mounting split type air conditioning unit with drain pipe,angle,copper pipe complete installation power supply 220 v AC single phase  Daikin,Fujitsu,Stulz Japan made heating &amp; cooling  etc all complete.</v>
          </cell>
        </row>
        <row r="144">
          <cell r="B144" t="str">
            <v>SOUND SYSTEM</v>
          </cell>
          <cell r="C144" t="str">
            <v>SOUND SYSTEM</v>
          </cell>
        </row>
        <row r="145">
          <cell r="B145" t="str">
            <v>accessories: Iron clamps,HDPE polythene pipe,srews,pipe kila,pvc tape,grip, ,etc all complete.</v>
          </cell>
          <cell r="C145" t="str">
            <v>accessories: Iron clamps,HDPE polythene pipe,srews,pipe kila,pvc tape,grip, ,etc all complete.</v>
          </cell>
        </row>
        <row r="146">
          <cell r="B146" t="str">
            <v>Ayuja TZA1200 amplifier</v>
          </cell>
          <cell r="C146" t="str">
            <v>Ayuja TZA1200 amplifier</v>
          </cell>
        </row>
        <row r="147">
          <cell r="B147" t="str">
            <v>Ayuja wall WS 661T speaker or eqvt.</v>
          </cell>
          <cell r="C147" t="str">
            <v>Ayuja wall WS 661T speaker or eqvt.</v>
          </cell>
        </row>
        <row r="148">
          <cell r="B148" t="str">
            <v>Mike Hyundai or eqvt.</v>
          </cell>
          <cell r="C148" t="str">
            <v>Mike Hyundai or eqvt.</v>
          </cell>
        </row>
        <row r="149">
          <cell r="B149" t="str">
            <v>Mike stand</v>
          </cell>
          <cell r="C149" t="str">
            <v>Mike stand</v>
          </cell>
        </row>
        <row r="150">
          <cell r="B150" t="str">
            <v>Speaker cable</v>
          </cell>
          <cell r="C150" t="str">
            <v>Speaker cable</v>
          </cell>
        </row>
        <row r="151">
          <cell r="B151" t="str">
            <v>Mike cable</v>
          </cell>
          <cell r="C151" t="str">
            <v>Mike cable</v>
          </cell>
        </row>
        <row r="152">
          <cell r="B152" t="str">
            <v>Electrical  Sub Total</v>
          </cell>
          <cell r="C152" t="str">
            <v>Electrical  Sub Total</v>
          </cell>
        </row>
        <row r="153">
          <cell r="C153">
            <v>0</v>
          </cell>
        </row>
        <row r="154">
          <cell r="B154" t="str">
            <v>C. SANITARY WORKS</v>
          </cell>
          <cell r="C154" t="str">
            <v>C. SANITARY WORKS</v>
          </cell>
        </row>
        <row r="155">
          <cell r="B155" t="str">
            <v>Supplying and Fixing Porcelain clay Indian Pattern Comode, Porcelain clay Cistern and seat cover with pipe connector  all complete set.(Hindware, Parryware,  or equivalent ) Constellation or cascade type.</v>
          </cell>
          <cell r="C155" t="str">
            <v>Supplying and Fixing Porcelain clay Indian Pattern Comode, Porcelain clay Cistern and seat cover with pipe connector  all complete set.(Hindware, Parryware,  or equivalent ) Constellation or cascade type.</v>
          </cell>
        </row>
        <row r="156">
          <cell r="B156" t="str">
            <v>Indian pattern Comode,Seat cover with  low level flushing cistern constallation type.</v>
          </cell>
          <cell r="C156" t="str">
            <v>Indian pattern Comode,Seat cover with  low level flushing cistern constallation type.</v>
          </cell>
        </row>
        <row r="157">
          <cell r="B157" t="str">
            <v>Supplying and Fixing White glazed earthenware Indian pattern  Orissa Pan with low level porcelain clay flushing cistern ,trap,pipe connector with complete accessories including bracket, flushing pipe,pipe connector etc. all complete set(Hindware,parryware</v>
          </cell>
          <cell r="C157" t="str">
            <v>Supplying and Fixing White glazed earthenware Indian pattern  Orissa Pan with low level porcelain clay flushing cistern ,trap,pipe connector with complete accessories including bracket, flushing pipe,pipe connector etc. all complete set(Hindware,parryware</v>
          </cell>
        </row>
        <row r="158">
          <cell r="B158" t="str">
            <v>Indian pattern W C  580mm Orissa Pan with  low level flushing cistern .</v>
          </cell>
          <cell r="C158" t="str">
            <v>Indian pattern W C  580mm Orissa Pan with  low level flushing cistern .</v>
          </cell>
        </row>
        <row r="159">
          <cell r="B159" t="str">
            <v>Supplying and fixing White glaze Porcelain clay wash basin/Oval  55X40Cm with brackets 32mm dia. p trap, 32mm CP waste coupling with CP chain and rubber plug,  15mmx450mm long c.p. pipe connector etc  all complete.(Sanitaryware:-Hindware,parryware or equi</v>
          </cell>
          <cell r="C159" t="str">
            <v>Supplying and fixing White glaze Porcelain clay wash basin/Oval  55X40Cm with brackets 32mm dia. p trap, 32mm CP waste coupling with CP chain and rubber plug,  15mmx450mm long c.p. pipe connector etc  all complete.(Sanitaryware:-Hindware,parryware or equi</v>
          </cell>
        </row>
        <row r="160">
          <cell r="B160" t="str">
            <v>Indian pattern  White glazed wash basin 55X40cm with pedestal all complete set.Except cock</v>
          </cell>
          <cell r="C160" t="str">
            <v>Indian pattern  White glazed wash basin 55X40cm with pedestal all complete set.Except cock</v>
          </cell>
        </row>
        <row r="161">
          <cell r="B161" t="str">
            <v>White glazed 61x41x38cm large flat back urinal all complete set .</v>
          </cell>
          <cell r="C161" t="str">
            <v>White glazed 61x41x38cm large flat back urinal all complete set .</v>
          </cell>
        </row>
        <row r="162">
          <cell r="B162" t="str">
            <v>Supplying and Fixing Stainless steel Kitchen sink with 40 mm dia. p trap, 40 mm CP waste coupling  all complete set .</v>
          </cell>
          <cell r="C162" t="str">
            <v>Supplying and Fixing Stainless steel Kitchen sink with 40 mm dia. p trap, 40 mm CP waste coupling  all complete set .</v>
          </cell>
        </row>
        <row r="163">
          <cell r="B163" t="str">
            <v>Kitchen sink stainless steel 1.1m long single bowl  with drain board.Except cock</v>
          </cell>
          <cell r="C163" t="str">
            <v>Kitchen sink stainless steel 1.1m long single bowl  with drain board.Except cock</v>
          </cell>
        </row>
        <row r="164">
          <cell r="B164" t="str">
            <v>Supplying and Fixing Indian pattern C.P. valves with wall flange Including c.p. nipple all complete set.</v>
          </cell>
          <cell r="C164" t="str">
            <v>Supplying and Fixing Indian pattern C.P. valves with wall flange Including c.p. nipple all complete set.</v>
          </cell>
        </row>
        <row r="165">
          <cell r="B165" t="str">
            <v xml:space="preserve">15mm CP piller Cock  </v>
          </cell>
          <cell r="C165" t="str">
            <v xml:space="preserve">15mm CP piller Cock  </v>
          </cell>
        </row>
        <row r="166">
          <cell r="B166" t="str">
            <v>15mm CP bib cock long body</v>
          </cell>
          <cell r="C166" t="str">
            <v>15mm CP bib cock long body</v>
          </cell>
        </row>
        <row r="167">
          <cell r="B167" t="str">
            <v xml:space="preserve">15mm  dia central hole single lever basin mixer single lver type with 450mm long hose pipe </v>
          </cell>
          <cell r="C167" t="str">
            <v xml:space="preserve">15mm  dia central hole single lever basin mixer single lver type with 450mm long hose pipe </v>
          </cell>
        </row>
        <row r="168">
          <cell r="B168" t="str">
            <v xml:space="preserve">15mm CP sink mixeraerotor type with U shape swinging  spout essco  </v>
          </cell>
          <cell r="C168" t="str">
            <v xml:space="preserve">15mm CP sink mixeraerotor type with U shape swinging  spout essco  </v>
          </cell>
        </row>
        <row r="169">
          <cell r="B169" t="str">
            <v>CP 15mm dia Angle Valve</v>
          </cell>
          <cell r="C169" t="str">
            <v>CP 15mm dia Angle Valve</v>
          </cell>
        </row>
        <row r="170">
          <cell r="B170" t="str">
            <v>15 mm CP water spray with 1.2mt. Long flexiable pipe.</v>
          </cell>
          <cell r="C170" t="str">
            <v>15 mm CP water spray with 1.2mt. Long flexiable pipe.</v>
          </cell>
        </row>
        <row r="171">
          <cell r="B171" t="str">
            <v xml:space="preserve">Supplying and Fixing Indian pattern bathroom accessories all complete set. </v>
          </cell>
          <cell r="C171" t="str">
            <v xml:space="preserve">Supplying and Fixing Indian pattern bathroom accessories all complete set. </v>
          </cell>
        </row>
        <row r="172">
          <cell r="B172" t="str">
            <v>Recessed type  toilet paper holder.</v>
          </cell>
          <cell r="C172" t="str">
            <v>Recessed type  toilet paper holder.</v>
          </cell>
        </row>
        <row r="173">
          <cell r="B173" t="str">
            <v>80x60cm bevelled edge looking mirror of high quility, modyguard or standard brand. all compete set.</v>
          </cell>
          <cell r="C173" t="str">
            <v>80x60cm bevelled edge looking mirror of high quility, modyguard or standard brand. all compete set.</v>
          </cell>
        </row>
        <row r="174">
          <cell r="B174" t="str">
            <v>Chrome plated soap tray.</v>
          </cell>
          <cell r="C174" t="str">
            <v>Chrome plated soap tray.</v>
          </cell>
        </row>
        <row r="175">
          <cell r="B175" t="str">
            <v>CP Glass Shelf with rail 50 cm  long</v>
          </cell>
          <cell r="C175" t="str">
            <v>CP Glass Shelf with rail 50 cm  long</v>
          </cell>
        </row>
        <row r="176">
          <cell r="B176" t="str">
            <v>C p 15mm dia x450mm long  towel rod.</v>
          </cell>
          <cell r="C176" t="str">
            <v>C p 15mm dia x450mm long  towel rod.</v>
          </cell>
        </row>
        <row r="177">
          <cell r="B177" t="str">
            <v>5 kg fire extinguiser with pressure guage type all complete set.</v>
          </cell>
          <cell r="C177" t="str">
            <v>5 kg fire extinguiser with pressure guage type all complete set.</v>
          </cell>
        </row>
        <row r="178">
          <cell r="B178" t="str">
            <v>Electric water heater including built up pressure relief valve non return valve pipe connector with copuling &amp; other necessary  fittings complete set.</v>
          </cell>
          <cell r="C178" t="str">
            <v>Electric water heater including built up pressure relief valve non return valve pipe connector with copuling &amp; other necessary  fittings complete set.</v>
          </cell>
        </row>
        <row r="179">
          <cell r="B179" t="str">
            <v>15 ltrs electric water heater (Gyeser) Aeroston American standerd all complete.</v>
          </cell>
          <cell r="C179" t="str">
            <v>15 ltrs electric water heater (Gyeser) Aeroston American standerd all complete.</v>
          </cell>
        </row>
        <row r="180">
          <cell r="B180" t="str">
            <v>Supplying and Fixing solar water heater with 3.0 k.w. electric booster with thermostat all complete set. Technical spe.:-Inside boiler  M.S sheet  4.0 mm thick with Expansion joint(over lap joint) in cover and bottom with 25x25x3 mm angle welded,4.0 kg/sq</v>
          </cell>
          <cell r="C180" t="str">
            <v>Supplying and Fixing solar water heater with 3.0 k.w. electric booster with thermostat all complete set. Technical spe.:-Inside boiler  M.S sheet  4.0 mm thick with Expansion joint(over lap joint) in cover and bottom with 25x25x3 mm angle welded,4.0 kg/sq</v>
          </cell>
        </row>
        <row r="181">
          <cell r="B181" t="str">
            <v>300 lit. 3 panel solar heater  fixing with electric booster all complete.</v>
          </cell>
          <cell r="C181" t="str">
            <v>300 lit. 3 panel solar heater  fixing with electric booster all complete.</v>
          </cell>
        </row>
        <row r="182">
          <cell r="B182" t="str">
            <v>Supplying and fixing  Multilayer Composite pipe(hot and cold). or equivalent with multilayer  fittings/ specials (Tees, elbows, Unions etc) clamps(m.s  plate with nut and bolt with hexagonal screws for clamp in ceiling,wall), nails, including jointing mat</v>
          </cell>
          <cell r="C182" t="str">
            <v>Supplying and fixing  Multilayer Composite pipe(hot and cold). or equivalent with multilayer  fittings/ specials (Tees, elbows, Unions etc) clamps(m.s  plate with nut and bolt with hexagonal screws for clamp in ceiling,wall), nails, including jointing mat</v>
          </cell>
        </row>
        <row r="183">
          <cell r="B183" t="str">
            <v>15mm Dia cpvc pipe SDR 13.5 CTS includes fixing/ laying with necessary fittings all.</v>
          </cell>
          <cell r="C183" t="str">
            <v>15mm Dia cpvc pipe SDR 13.5 CTS includes fixing/ laying with necessary fittings all.</v>
          </cell>
        </row>
        <row r="184">
          <cell r="B184" t="str">
            <v>20mm Dia cpvc pipe SDR 13.5 CTS 22.5kg/m2 includes fixing/ laying with necessary fittings all.</v>
          </cell>
          <cell r="C184" t="str">
            <v>20mm Dia cpvc pipe SDR 13.5 CTS 22.5kg/m2 includes fixing/ laying with necessary fittings all.</v>
          </cell>
        </row>
        <row r="185">
          <cell r="B185" t="str">
            <v>25mm Dia cpvc pipe SDR 13.5 CTS 22.5kg/m2 includes fixing/ laying with necessary fittings all.</v>
          </cell>
          <cell r="C185" t="str">
            <v>25mm Dia cpvc pipe SDR 13.5 CTS 22.5kg/m2 includes fixing/ laying with necessary fittings all.</v>
          </cell>
        </row>
        <row r="186">
          <cell r="B186" t="str">
            <v>32mm Dia cpvc pipe SDR 13.5 CTS 22.5kg/m2 includes fixing/ laying with necessary fittings all.</v>
          </cell>
          <cell r="C186" t="str">
            <v>32mm Dia cpvc pipe SDR 13.5 CTS 22.5kg/m2 includes fixing/ laying with necessary fittings all.</v>
          </cell>
        </row>
        <row r="187">
          <cell r="B187" t="str">
            <v>Supplying &amp; fitting CPVC Chlorinated poly vinly chloride value including hointing materials (ASTRAL) all complete set as per Spesification &amp; instruction.</v>
          </cell>
          <cell r="C187" t="str">
            <v>Supplying &amp; fitting CPVC Chlorinated poly vinly chloride value including hointing materials (ASTRAL) all complete set as per Spesification &amp; instruction.</v>
          </cell>
        </row>
        <row r="188">
          <cell r="B188" t="str">
            <v>15mm dia CPVC Ball valve CTS Socket all complete.</v>
          </cell>
          <cell r="C188" t="str">
            <v>15mm dia CPVC Ball valve CTS Socket all complete.</v>
          </cell>
        </row>
        <row r="189">
          <cell r="B189" t="str">
            <v>20mm dia CPVC Ball valve CTS Socket all complete.</v>
          </cell>
          <cell r="C189" t="str">
            <v>20mm dia CPVC Ball valve CTS Socket all complete.</v>
          </cell>
        </row>
        <row r="190">
          <cell r="B190" t="str">
            <v>25mm dia CPVC Ball valve CTS Socket all complete.</v>
          </cell>
          <cell r="C190" t="str">
            <v>25mm dia CPVC Ball valve CTS Socket all complete.</v>
          </cell>
        </row>
        <row r="191">
          <cell r="B191" t="str">
            <v>32mm dia CPVC Ball valve CTS Socket all complete.</v>
          </cell>
          <cell r="C191" t="str">
            <v>32mm dia CPVC Ball valve CTS Socket all complete.</v>
          </cell>
        </row>
        <row r="192">
          <cell r="B192" t="str">
            <v>Supplying and Fixing uPVC pipe all complete set as per specification and instruction. (Panchakanya , Prince,Supreme )</v>
          </cell>
          <cell r="C192" t="str">
            <v>Supplying and Fixing uPVC pipe all complete set as per specification and instruction. (Panchakanya , Prince,Supreme )</v>
          </cell>
        </row>
        <row r="193">
          <cell r="B193" t="str">
            <v>50mm PVC pipe of 4kg/cm2</v>
          </cell>
          <cell r="C193" t="str">
            <v>50mm PVC pipe of 4kg/cm2</v>
          </cell>
        </row>
        <row r="194">
          <cell r="B194" t="str">
            <v>75mm PVC pipe of 4kg/cm2</v>
          </cell>
          <cell r="C194" t="str">
            <v>75mm PVC pipe of 4kg/cm2</v>
          </cell>
        </row>
        <row r="195">
          <cell r="B195" t="str">
            <v>110mm PVC pipe of 4kg/cm2</v>
          </cell>
          <cell r="C195" t="str">
            <v>110mm PVC pipe of 4kg/cm2</v>
          </cell>
        </row>
        <row r="196">
          <cell r="B196" t="str">
            <v>Supplying and Fixing  UPVC  specials with O ring rubber washer,Pvc liquid(Solvent cement), Pvc cream, all complete set as per specification and instruction.  (Panchakanya,Prince,Supreme )</v>
          </cell>
          <cell r="C196" t="str">
            <v>Supplying and Fixing  UPVC  specials with O ring rubber washer,Pvc liquid(Solvent cement), Pvc cream, all complete set as per specification and instruction.  (Panchakanya,Prince,Supreme )</v>
          </cell>
        </row>
        <row r="197">
          <cell r="B197" t="str">
            <v>50mm Dia UPVC plain Tee</v>
          </cell>
          <cell r="C197" t="str">
            <v>50mm Dia UPVC plain Tee</v>
          </cell>
        </row>
        <row r="198">
          <cell r="B198" t="str">
            <v>50mm Dia UPVC 90 dergee bend</v>
          </cell>
          <cell r="C198" t="str">
            <v>50mm Dia UPVC 90 dergee bend</v>
          </cell>
        </row>
        <row r="199">
          <cell r="B199" t="str">
            <v>50mm Dia UPVC 45 dergee bend</v>
          </cell>
          <cell r="C199" t="str">
            <v>50mm Dia UPVC 45 dergee bend</v>
          </cell>
        </row>
        <row r="200">
          <cell r="B200" t="str">
            <v>75mm Dia UPVC Vent cowl</v>
          </cell>
          <cell r="C200" t="str">
            <v>75mm Dia UPVC Vent cowl</v>
          </cell>
        </row>
        <row r="201">
          <cell r="B201" t="str">
            <v>75mm Dia UPVC Plain/door tee</v>
          </cell>
          <cell r="C201" t="str">
            <v>75mm Dia UPVC Plain/door tee</v>
          </cell>
        </row>
        <row r="202">
          <cell r="B202" t="str">
            <v>75mm Dia UPVC 90 dergee bend</v>
          </cell>
          <cell r="C202" t="str">
            <v>75mm Dia UPVC 90 dergee bend</v>
          </cell>
        </row>
        <row r="203">
          <cell r="B203" t="str">
            <v>75mm Dia UPVC 45 dergee bend</v>
          </cell>
          <cell r="C203" t="str">
            <v>75mm Dia UPVC 45 dergee bend</v>
          </cell>
        </row>
        <row r="204">
          <cell r="B204" t="str">
            <v>75mm Dia UPVC Y branch</v>
          </cell>
          <cell r="C204" t="str">
            <v>75mm Dia UPVC Y branch</v>
          </cell>
        </row>
        <row r="205">
          <cell r="B205" t="str">
            <v>75mm Dia UPVC Pipe clip</v>
          </cell>
          <cell r="C205" t="str">
            <v>75mm Dia UPVC Pipe clip</v>
          </cell>
        </row>
        <row r="206">
          <cell r="B206" t="str">
            <v>110mm Dia UPVC vent cowl</v>
          </cell>
          <cell r="C206" t="str">
            <v>110mm Dia UPVC vent cowl</v>
          </cell>
        </row>
        <row r="207">
          <cell r="B207" t="str">
            <v>110mm Dia UPVC Plain/Y-door tee</v>
          </cell>
          <cell r="C207" t="str">
            <v>110mm Dia UPVC Plain/Y-door tee</v>
          </cell>
        </row>
        <row r="208">
          <cell r="B208" t="str">
            <v>110mm Dia UPVC 90 dergee bend</v>
          </cell>
          <cell r="C208" t="str">
            <v>110mm Dia UPVC 90 dergee bend</v>
          </cell>
        </row>
        <row r="209">
          <cell r="B209" t="str">
            <v>110mm Dia UPVC Door bend</v>
          </cell>
          <cell r="C209" t="str">
            <v>110mm Dia UPVC Door bend</v>
          </cell>
        </row>
        <row r="210">
          <cell r="B210" t="str">
            <v>110mm Dia UPVC Y branch</v>
          </cell>
          <cell r="C210" t="str">
            <v>110mm Dia UPVC Y branch</v>
          </cell>
        </row>
        <row r="211">
          <cell r="B211" t="str">
            <v>110mm Dia UPVC Pipe clip</v>
          </cell>
          <cell r="C211" t="str">
            <v>110mm Dia UPVC Pipe clip</v>
          </cell>
        </row>
        <row r="212">
          <cell r="B212" t="str">
            <v>PVC floor trap 11x7.5mm dia</v>
          </cell>
          <cell r="C212" t="str">
            <v>PVC floor trap 11x7.5mm dia</v>
          </cell>
        </row>
        <row r="213">
          <cell r="B213" t="str">
            <v>CP gratting 110 mm Dia</v>
          </cell>
          <cell r="C213" t="str">
            <v>CP gratting 110 mm Dia</v>
          </cell>
        </row>
        <row r="214">
          <cell r="B214" t="str">
            <v>Fabrication &amp; fixing of I.S or B.S strandard iron section with one coat primer painting.</v>
          </cell>
          <cell r="C214" t="str">
            <v>Fabrication &amp; fixing of I.S or B.S strandard iron section with one coat primer painting.</v>
          </cell>
        </row>
        <row r="215">
          <cell r="B215" t="str">
            <v>1000 ltrs capacity PVC water tank.</v>
          </cell>
          <cell r="C215" t="str">
            <v>1000 ltrs capacity PVC water tank.</v>
          </cell>
        </row>
        <row r="216">
          <cell r="B216" t="str">
            <v>Supplying and Fixing Electric moter Pump single or three phase phase with base, nut and bolts all complete set (Kirloskar, Compton, Servo, Sharp,)</v>
          </cell>
          <cell r="C216" t="str">
            <v>Supplying and Fixing Electric moter Pump single or three phase phase with base, nut and bolts all complete set (Kirloskar, Compton, Servo, Sharp,)</v>
          </cell>
        </row>
        <row r="217">
          <cell r="B217" t="str">
            <v>1HP Electric motor Pump  monoblock.(crompton)</v>
          </cell>
          <cell r="C217" t="str">
            <v>1HP Electric motor Pump  monoblock.(crompton)</v>
          </cell>
        </row>
        <row r="218">
          <cell r="B218" t="str">
            <v>15mm dia Aeroflex pipe insultion for hot water pipe all complete.</v>
          </cell>
          <cell r="C218" t="str">
            <v>15mm dia Aeroflex pipe insultion for hot water pipe all complete.</v>
          </cell>
        </row>
        <row r="219">
          <cell r="B219" t="str">
            <v>(G.M) check valve 25mm dia</v>
          </cell>
          <cell r="C219" t="str">
            <v>(G.M) check valve 25mm dia</v>
          </cell>
        </row>
        <row r="220">
          <cell r="B220" t="str">
            <v>150mm Dia NP2 RCC Hume pipe including collar with all complete.</v>
          </cell>
          <cell r="C220" t="str">
            <v>150mm Dia NP2 RCC Hume pipe including collar with all complete.</v>
          </cell>
        </row>
        <row r="222">
          <cell r="A222" t="str">
            <v>sfo{ ;d"x …sÚ M– ;fO{6 ;kmf ug]{ sfd</v>
          </cell>
        </row>
        <row r="223">
          <cell r="A223">
            <v>1</v>
          </cell>
          <cell r="B223" t="str">
            <v>12-30 cm dia tree cutting work</v>
          </cell>
          <cell r="C223" t="str">
            <v>12-30 cm dia tree cutting work</v>
          </cell>
          <cell r="D223" t="str">
            <v>Nos.</v>
          </cell>
        </row>
        <row r="224">
          <cell r="A224">
            <v>2</v>
          </cell>
          <cell r="B224" t="str">
            <v>137 cm dia tree cutting work</v>
          </cell>
          <cell r="C224" t="str">
            <v>137 cm dia tree cutting work</v>
          </cell>
          <cell r="D224" t="str">
            <v>Nos.</v>
          </cell>
        </row>
        <row r="225">
          <cell r="A225">
            <v>3</v>
          </cell>
          <cell r="B225" t="str">
            <v>Removing roots of tree</v>
          </cell>
          <cell r="C225" t="str">
            <v>Removing roots of tree</v>
          </cell>
          <cell r="D225" t="str">
            <v>Nos.</v>
          </cell>
        </row>
        <row r="226">
          <cell r="A226">
            <v>4</v>
          </cell>
          <cell r="B226" t="str">
            <v>Thick bush and plant cutting  work</v>
          </cell>
          <cell r="C226" t="str">
            <v>Thick bush and plant cutting  work</v>
          </cell>
          <cell r="D226" t="str">
            <v>sq.m.</v>
          </cell>
        </row>
        <row r="227">
          <cell r="A227">
            <v>5</v>
          </cell>
          <cell r="B227" t="str">
            <v>Surface dressing work</v>
          </cell>
          <cell r="C227" t="str">
            <v>Surface dressing work</v>
          </cell>
          <cell r="D227" t="str">
            <v>sq.m.</v>
          </cell>
        </row>
        <row r="228">
          <cell r="A228">
            <v>6</v>
          </cell>
          <cell r="B228" t="str">
            <v>Upper earth cutting work</v>
          </cell>
          <cell r="C228" t="str">
            <v>Upper earth cutting work</v>
          </cell>
          <cell r="D228" t="str">
            <v>sq.m.</v>
          </cell>
        </row>
        <row r="229">
          <cell r="A229">
            <v>7</v>
          </cell>
          <cell r="B229" t="str">
            <v>Site preparation work with cleaning and disposal of debrises, uprooting roots, solid wastes etc. all complete .</v>
          </cell>
          <cell r="C229" t="str">
            <v xml:space="preserve">Site preparation work </v>
          </cell>
          <cell r="D229" t="str">
            <v>sq.m.</v>
          </cell>
        </row>
        <row r="230">
          <cell r="A230" t="str">
            <v>sfo{ ;d"x …vÚ M– df6f] sf6\g] / k'g]{ sfd</v>
          </cell>
        </row>
        <row r="231">
          <cell r="A231">
            <v>8</v>
          </cell>
          <cell r="B231" t="str">
            <v xml:space="preserve">Earthwork in excavation in ordinary soils </v>
          </cell>
          <cell r="C231" t="str">
            <v xml:space="preserve">Earthwork in excavation in ordinary soils </v>
          </cell>
          <cell r="D231" t="str">
            <v>cu.m.</v>
          </cell>
        </row>
        <row r="232">
          <cell r="A232">
            <v>9</v>
          </cell>
          <cell r="B232" t="str">
            <v>Earthwork in excavation in hard/boulder mix soils in foundation including 10m hauling distance and 1.5 m. lift all complete.</v>
          </cell>
          <cell r="C232" t="str">
            <v xml:space="preserve">Earthwork in excavation in hard/boulder mix soils </v>
          </cell>
          <cell r="D232" t="str">
            <v>cu.m.</v>
          </cell>
        </row>
        <row r="233">
          <cell r="A233">
            <v>9.1</v>
          </cell>
          <cell r="B233" t="str">
            <v>Earthwork in excavation in Hard Rock by Mechine using  in foundation including 10m hauling distance and 1.5 m. lift all complete.</v>
          </cell>
          <cell r="D233" t="str">
            <v>cu.m.</v>
          </cell>
        </row>
        <row r="234">
          <cell r="A234">
            <v>10</v>
          </cell>
          <cell r="B234" t="str">
            <v>Earth filling in 150 mm thick layer, watering, ramming including supply of filling materials within 10 m distance all complete.</v>
          </cell>
          <cell r="C234" t="str">
            <v xml:space="preserve">Earth filling in 150 mm thick layer with  watering and ramming </v>
          </cell>
          <cell r="D234" t="str">
            <v>cu.m.</v>
          </cell>
        </row>
        <row r="235">
          <cell r="A235">
            <v>10.1</v>
          </cell>
          <cell r="B235" t="str">
            <v>Earth filling in 150 mm thick layer, watering, ramming including supply of filling materials within 2 km distance all complete.</v>
          </cell>
          <cell r="C235" t="str">
            <v>Earth filling in 150 mm thick layer, watering, ramming including supply of filling materials within 6 km distance.</v>
          </cell>
          <cell r="D235" t="str">
            <v>cu.m.</v>
          </cell>
        </row>
        <row r="236">
          <cell r="A236">
            <v>10.199999999999999</v>
          </cell>
          <cell r="B236" t="str">
            <v>Sand filling in floor including supply of filling materials, watering, consolidation in layers of 15 cm and ramming as per instruction of site engineer.</v>
          </cell>
          <cell r="D236" t="str">
            <v>cu.m.</v>
          </cell>
        </row>
        <row r="237">
          <cell r="A237">
            <v>11</v>
          </cell>
          <cell r="B237" t="str">
            <v>Earth filling including supply of filling materials within 10 m distance all complete.</v>
          </cell>
          <cell r="C237" t="str">
            <v>Earth filling including supply of filling materials within 10 m distance.</v>
          </cell>
          <cell r="D237" t="str">
            <v>cu.m.</v>
          </cell>
        </row>
        <row r="238">
          <cell r="A238">
            <v>12</v>
          </cell>
          <cell r="B238" t="str">
            <v xml:space="preserve">Pumping out of water from foundation or pit. </v>
          </cell>
          <cell r="C238" t="str">
            <v xml:space="preserve">Pumping out of water from foundation or pit. </v>
          </cell>
          <cell r="D238" t="str">
            <v>cu.m.</v>
          </cell>
        </row>
        <row r="239">
          <cell r="A239">
            <v>12.1</v>
          </cell>
          <cell r="B239" t="str">
            <v xml:space="preserve">Pumping out of water from foundation or pit. </v>
          </cell>
          <cell r="C239" t="str">
            <v xml:space="preserve">Pumping out of water from foundation or pit. </v>
          </cell>
          <cell r="D239" t="str">
            <v>per hour</v>
          </cell>
        </row>
        <row r="240">
          <cell r="A240">
            <v>13</v>
          </cell>
          <cell r="B240" t="str">
            <v>Sand filling including supply of filling materials, watering, ramming etc. all complete</v>
          </cell>
          <cell r="C240" t="str">
            <v>Sand filling including supply of filling materials.</v>
          </cell>
          <cell r="D240" t="str">
            <v>cu.m.</v>
          </cell>
        </row>
        <row r="241">
          <cell r="A241" t="str">
            <v>sfo{ ;d"x …uÚ M– O{+6fsf] sfd</v>
          </cell>
        </row>
        <row r="242">
          <cell r="A242">
            <v>14</v>
          </cell>
          <cell r="B242" t="str">
            <v>Machine made  Brickwork in 1:3 C/S mortar up to ground floor in perfect line level finish including wetting the bricks, racking the joints and curing the work for at least 7 days all complete.</v>
          </cell>
          <cell r="C242" t="str">
            <v>Machine made  Brickwork in 1:3 C/S mortar up to ground floor.</v>
          </cell>
          <cell r="D242" t="str">
            <v>cu.m.</v>
          </cell>
        </row>
        <row r="243">
          <cell r="A243">
            <v>15</v>
          </cell>
          <cell r="B243" t="str">
            <v xml:space="preserve">Machine made  Brickwork in 1:3 C/S mortar in superstructure in perfect line level finish including wetting the bricks, racking the joints and curing the work for at least 7 days all complete. </v>
          </cell>
          <cell r="C243" t="str">
            <v>Machine made  Brickwork in 1:3 C/S mortar in superstructure.</v>
          </cell>
          <cell r="D243" t="str">
            <v>cu.m.</v>
          </cell>
        </row>
        <row r="244">
          <cell r="A244">
            <v>16</v>
          </cell>
          <cell r="B244" t="str">
            <v xml:space="preserve">Machine made  Brickwork in 1:4 C/S mortar up to ground floor in perfect line level finish including wetting the bricks, racking the joints and curing the work for at least 7 days all complete. </v>
          </cell>
          <cell r="C244" t="str">
            <v>Machine made  Brickwork in 1:4 C/S mortar up to ground floor.</v>
          </cell>
          <cell r="D244" t="str">
            <v>cu.m.</v>
          </cell>
        </row>
        <row r="245">
          <cell r="A245">
            <v>17</v>
          </cell>
          <cell r="B245" t="str">
            <v xml:space="preserve">Machine made  Brickwork in 1:4 C/S mortar in superstructure in perfect line level finish including wetting the bricks, racking the joints and curing the work for at least 7 days all complete. </v>
          </cell>
          <cell r="C245" t="str">
            <v>Machine made  Brickwork in 1:4 C/S mortar in superstructure.</v>
          </cell>
          <cell r="D245" t="str">
            <v>cu.m.</v>
          </cell>
        </row>
        <row r="246">
          <cell r="A246">
            <v>18</v>
          </cell>
          <cell r="B246" t="str">
            <v xml:space="preserve">Machine made  Brickwork in 1:5 C/S mortar up to ground floor in perfect line level finish including wetting the bricks, racking the joints and curing the work for at least 7 days all complete. </v>
          </cell>
          <cell r="C246" t="str">
            <v>Machine made  Brickwork in 1:5 C/S mortar up to ground floor.</v>
          </cell>
          <cell r="D246" t="str">
            <v>cu.m.</v>
          </cell>
        </row>
        <row r="247">
          <cell r="A247">
            <v>19</v>
          </cell>
          <cell r="B247" t="str">
            <v xml:space="preserve">Machine made  Brickwork in 1:5 C/S mortar in superstructure in perfect line level finish including wetting the bricks, racking the joints and curing the work for at least 7 days all complete. </v>
          </cell>
          <cell r="C247" t="str">
            <v>Machine made  Brickwork in 1:5 C/S mortar in superstructure.</v>
          </cell>
          <cell r="D247" t="str">
            <v>cu.m.</v>
          </cell>
        </row>
        <row r="248">
          <cell r="A248">
            <v>20</v>
          </cell>
          <cell r="B248" t="str">
            <v xml:space="preserve">Machine made  Brickwork in 1:6 C/S mortar up to ground floor in perfect line level finish including wetting the bricks, racking the joints and curing the work for at least 7 days all complete. </v>
          </cell>
          <cell r="C248" t="str">
            <v>Machine made  Brickwork in 1:6 C/S mortar up to ground floor .</v>
          </cell>
          <cell r="D248" t="str">
            <v>cu.m.</v>
          </cell>
        </row>
        <row r="249">
          <cell r="A249">
            <v>21</v>
          </cell>
          <cell r="B249" t="str">
            <v xml:space="preserve">Machine made  Brickwork in 1:6 C/S mortar in superstructure in perfect line level finish including wetting the bricks, racking the joints and curing the work for at least 7 days all complete. </v>
          </cell>
          <cell r="C249" t="str">
            <v xml:space="preserve">Machine made  Brickwork in 1:6 C/S mortar in superstructure. </v>
          </cell>
          <cell r="D249" t="str">
            <v>cu.m.</v>
          </cell>
        </row>
        <row r="250">
          <cell r="A250">
            <v>22</v>
          </cell>
          <cell r="B250" t="str">
            <v xml:space="preserve">Good quality local chimney made  Brickwork in 1:3 C/S mortar up to ground floor in perfect line level finishe including wetting the bricks, racking the joints and curing the work for at least 7 days all complete. </v>
          </cell>
          <cell r="C250" t="str">
            <v>Good quality local chimney made  Brickwork in 1:3 C/S mortar up to ground floor.</v>
          </cell>
          <cell r="D250" t="str">
            <v>cu.m.</v>
          </cell>
        </row>
        <row r="251">
          <cell r="A251">
            <v>23</v>
          </cell>
          <cell r="B251" t="str">
            <v xml:space="preserve">Good quality local chimney made  Brickwork in 1:3 C/S mortar in superstructure in perfect line level finish including wetting the bricks, racking the joints and curing the work for at least 7 days all complete. </v>
          </cell>
          <cell r="C251" t="str">
            <v>Good quality local chimney made  Brickwork in 1:3 C/S mortar in superstructure.</v>
          </cell>
          <cell r="D251" t="str">
            <v>cu.m.</v>
          </cell>
        </row>
        <row r="252">
          <cell r="A252">
            <v>24</v>
          </cell>
          <cell r="B252" t="str">
            <v>Providing &amp; laying first class good quality local chimney made  Brickwork in 1:4 C/S mortar up to ground floor in perfect line level finishe including wetting the bricks, racking the joints and curing the work for at least 7 days as per specification, dra</v>
          </cell>
          <cell r="C252" t="str">
            <v>Good quality local chimney made  Brickwork in 1:4 C/S mortar up to ground floor .</v>
          </cell>
          <cell r="D252" t="str">
            <v>cu.m.</v>
          </cell>
        </row>
        <row r="253">
          <cell r="A253">
            <v>25</v>
          </cell>
          <cell r="B253" t="str">
            <v>Providing &amp; laying first class good quality local chimney made  Brickwork in 1:4 C/S mortar in superstructure above ground floor in perfect line level finish including wetting the bricks, racking the joints and curing the work for at least 7 days as per s</v>
          </cell>
          <cell r="C253" t="str">
            <v>Good quality local chimney made  Brickwork in 1:4 C/S mortar in superstructure.</v>
          </cell>
          <cell r="D253" t="str">
            <v>cu.m.</v>
          </cell>
        </row>
        <row r="254">
          <cell r="A254">
            <v>26</v>
          </cell>
          <cell r="B254" t="str">
            <v xml:space="preserve">Good quality local chimney made  Brickwork in 1:6 C/S mortar up to ground floor in perfect line level finishe including wetting the bricks, racking the joints and curing the work for at least 7 days all complete. </v>
          </cell>
          <cell r="C254" t="str">
            <v>Good quality local chimney made  Brickwork in 1:6 C/S mortar up to ground floor.</v>
          </cell>
          <cell r="D254" t="str">
            <v>cu.m.</v>
          </cell>
        </row>
        <row r="255">
          <cell r="A255">
            <v>27</v>
          </cell>
          <cell r="B255" t="str">
            <v xml:space="preserve">Good quality local chimney made  Brickwork in 1:6 C/S mortar in superstructure in perfect line level finish including wetting the bricks, racking the joints and curing the work for at least 7 days all complete. </v>
          </cell>
          <cell r="C255" t="str">
            <v>Good quality local chimney made  Brickwork in 1:6 C/S mortar in superstructure.</v>
          </cell>
          <cell r="D255" t="str">
            <v>cu.m.</v>
          </cell>
        </row>
        <row r="256">
          <cell r="A256">
            <v>28</v>
          </cell>
          <cell r="B256" t="str">
            <v xml:space="preserve">Local chimney made  Brickwork in mud mortar for up to ground floor in perfect line level finish including wetting the bricks and racking the joints all complete. </v>
          </cell>
          <cell r="C256" t="str">
            <v>Local chimney made  Brickwork in mud mortar for up to ground floor .</v>
          </cell>
          <cell r="D256" t="str">
            <v>cu.m.</v>
          </cell>
        </row>
        <row r="257">
          <cell r="A257">
            <v>29</v>
          </cell>
          <cell r="B257" t="str">
            <v xml:space="preserve">Local chimney made  Brickwork in mud mortar for superstructure in perfect line level finish including wetting the bricks and racking the joints all complete. </v>
          </cell>
          <cell r="C257" t="str">
            <v>Local chimney made  Brickwork in mud mortar for superstructure .</v>
          </cell>
          <cell r="D257" t="str">
            <v>cu.m.</v>
          </cell>
        </row>
        <row r="258">
          <cell r="A258" t="str">
            <v>sfo{ ;d"x …3Ú M– 9'Ëfsf] sfd</v>
          </cell>
        </row>
        <row r="259">
          <cell r="A259">
            <v>33</v>
          </cell>
          <cell r="B259" t="str">
            <v>Providing &amp; laying boulder stone soling in foundation &amp; floor including voids filling with sand all complete as per instruction of the site engineer.</v>
          </cell>
          <cell r="D259" t="str">
            <v>cu.m.</v>
          </cell>
        </row>
        <row r="260">
          <cell r="A260">
            <v>30</v>
          </cell>
          <cell r="B260" t="str">
            <v xml:space="preserve">Providing, laying and curing stone rubble masonry in 1:3 C/S mortar in perfect line level finish including, racking the joints and curing the work for at least 7 days all complete. </v>
          </cell>
          <cell r="C260" t="str">
            <v xml:space="preserve">Rubble masonry in 1:3 C/S mortar </v>
          </cell>
          <cell r="D260" t="str">
            <v>cu.m.</v>
          </cell>
        </row>
        <row r="261">
          <cell r="A261">
            <v>31</v>
          </cell>
          <cell r="B261" t="str">
            <v xml:space="preserve">Providing, laying and curing stone rubble masonry in 1:4 C/S mortar in perfect line level finish including, racking the joints and curing the work for at least 7 days all complete. </v>
          </cell>
          <cell r="C261" t="str">
            <v xml:space="preserve">Rubble masonry in 1:4 C/S mortar. </v>
          </cell>
          <cell r="D261" t="str">
            <v>cu.m.</v>
          </cell>
        </row>
        <row r="262">
          <cell r="A262">
            <v>32</v>
          </cell>
          <cell r="B262" t="str">
            <v xml:space="preserve">Providing, laying and curing stone rubble masonry in 1:6 C/S mortar in perfect line level finish including, racking the joints and curing the work for at least 7 days all complete. </v>
          </cell>
          <cell r="C262" t="str">
            <v>Rubble masonry in 1:6 C/S mortar.</v>
          </cell>
          <cell r="D262" t="str">
            <v>cu.m.</v>
          </cell>
        </row>
        <row r="263">
          <cell r="B263" t="str">
            <v xml:space="preserve">Dry rubble masonry work in perfect line level finish all complete. </v>
          </cell>
          <cell r="C263" t="str">
            <v>Dry rubble masonry work.</v>
          </cell>
          <cell r="D263" t="str">
            <v>cu.m.</v>
          </cell>
        </row>
        <row r="264">
          <cell r="A264">
            <v>34</v>
          </cell>
          <cell r="B264" t="str">
            <v xml:space="preserve">Rubble masonry in mud mortar in perfect line level finish including, racking the joints  all complete. </v>
          </cell>
          <cell r="C264" t="str">
            <v>Rubble masonry in mud mortar.</v>
          </cell>
          <cell r="D264" t="str">
            <v>cu.m.</v>
          </cell>
        </row>
        <row r="265">
          <cell r="A265">
            <v>35</v>
          </cell>
          <cell r="B265" t="str">
            <v xml:space="preserve">Rubble masonry work in inclined level in 1:3 C/S mortar in perfect line level finish including, racking the joints and curing the work for at least 7 days all complete. </v>
          </cell>
          <cell r="C265" t="str">
            <v>Rubble masonry work in inclined level in 1:3 C/S mortar.</v>
          </cell>
          <cell r="D265" t="str">
            <v>cu.m.</v>
          </cell>
        </row>
        <row r="266">
          <cell r="A266">
            <v>36</v>
          </cell>
          <cell r="B266" t="str">
            <v xml:space="preserve">Rubble masonry work in inclined level in 1:4 C/S mortar in perfect line level finish including, racking the joints and curing the work for at least 7 days all complete. </v>
          </cell>
          <cell r="C266" t="str">
            <v>Rubble masonry work in inclined level in 1:4 C/S mortar.</v>
          </cell>
          <cell r="D266" t="str">
            <v>cu.m.</v>
          </cell>
        </row>
        <row r="267">
          <cell r="A267">
            <v>37</v>
          </cell>
          <cell r="B267" t="str">
            <v xml:space="preserve">Rubble masonry work in inclined level in 1:6 C/S mortar in perfect line level finish including, racking the joints and curing the work for at least 7 days all complete. </v>
          </cell>
          <cell r="C267" t="str">
            <v>Rubble masonry work in inclined level in 1:6 C/S mortar.</v>
          </cell>
          <cell r="D267" t="str">
            <v>cu.m.</v>
          </cell>
        </row>
        <row r="268">
          <cell r="A268">
            <v>38</v>
          </cell>
          <cell r="B268" t="str">
            <v xml:space="preserve">Dressed stone masonry in 1:6 C/S mortar in perfect line level finish including, racking the joints and curing the work for at least 7 days all complete. </v>
          </cell>
          <cell r="C268" t="str">
            <v>Dressed stone masonry in 1:6 C/S mortar.</v>
          </cell>
          <cell r="D268" t="str">
            <v>cu.m.</v>
          </cell>
        </row>
        <row r="269">
          <cell r="A269">
            <v>39</v>
          </cell>
          <cell r="B269" t="str">
            <v xml:space="preserve">Rubble masonry  filling  work in foundation   . </v>
          </cell>
          <cell r="C269" t="str">
            <v xml:space="preserve">Rubble masonry  filling  work in foundation  . </v>
          </cell>
          <cell r="D269" t="str">
            <v>cu.m.</v>
          </cell>
        </row>
        <row r="270">
          <cell r="A270" t="str">
            <v>sfo{ ;d"x …ªÚ M– l;d]G6 s+qmL6sf] sfd</v>
          </cell>
        </row>
        <row r="271">
          <cell r="A271">
            <v>40</v>
          </cell>
          <cell r="B271" t="str">
            <v>Plain cement Concrete (PCC) in 1:5:10 ratio  for foundations, flooring and walls with approved quality of cement and sand and crushed stone aggregate including mixing, laying, curing etc all complete in approval of site engineer.</v>
          </cell>
          <cell r="C271" t="str">
            <v>Plain cement Concrete (PCC) in 1:5:10 ratio  for foundations, flooring and walls.</v>
          </cell>
          <cell r="D271" t="str">
            <v>cu.m.</v>
          </cell>
        </row>
        <row r="272">
          <cell r="A272">
            <v>41</v>
          </cell>
          <cell r="B272" t="str">
            <v>Plain cement Concrete (PCC) in 1:4:8 ratio  for foundations, flooring and walls with approved quality of cement and sand and crushed stone aggregate including mixing, laying, curing etc all complete in approval of site engineer.</v>
          </cell>
          <cell r="C272" t="str">
            <v>Plain cement Concrete (PCC) in 1:4:8 ratio  for foundations, flooring and walls.</v>
          </cell>
          <cell r="D272" t="str">
            <v>cu.m.</v>
          </cell>
        </row>
        <row r="273">
          <cell r="A273">
            <v>42</v>
          </cell>
          <cell r="B273" t="str">
            <v xml:space="preserve">Providing, laying, compacting and curing  plain cement concrete M10 (1:3:6) in foundation with cement, sand and stone ballast 20mm gauge finishing to approved level, lines and dimensions all complete as per drawings, specifications and instruction of the </v>
          </cell>
          <cell r="C273" t="str">
            <v>Plain cement Concrete (PCC) in 1:3:6 ratio  for foundations, flooring and walls.</v>
          </cell>
          <cell r="D273" t="str">
            <v>cu.m.</v>
          </cell>
        </row>
        <row r="274">
          <cell r="A274">
            <v>43</v>
          </cell>
          <cell r="B274" t="str">
            <v>Providing, laying, compacting and curing  plain cement concrete M15 (1:2:4) in Solid Floor with cement, sand and stone ballast 20mm gauge finishing to approved level, lines and dimensions all complete as per drawings, specifications and instruction of the</v>
          </cell>
          <cell r="C274" t="str">
            <v>Plain cement Concrete (PCC) in 1:2:4 ratio  for foundations, flooring and walls .</v>
          </cell>
          <cell r="D274" t="str">
            <v>cu.m.</v>
          </cell>
        </row>
        <row r="275">
          <cell r="A275">
            <v>44</v>
          </cell>
          <cell r="B275" t="str">
            <v>Plain cement Concrete (PCC) for RCC works (1:2:4) for slab/lintels with approved quality of cement and sand and crushed stone aggregate including mixing, laying, curing etc all complete in approval of site engineer.</v>
          </cell>
          <cell r="C275" t="str">
            <v>Plain cement Concrete (PCC) for RCC works (1:2:4) for slab/lintels</v>
          </cell>
          <cell r="D275" t="str">
            <v>cu.m.</v>
          </cell>
        </row>
        <row r="276">
          <cell r="A276">
            <v>45</v>
          </cell>
          <cell r="B276" t="str">
            <v>Providing, laying, compacting and curing M20 (1:1.5:3) plain cement concrete for slab, beams, tie beam Lintel Sill  and all kinds of R.C.C. works with cement sand and stone ballast 20mm down finishing to approved level, line and dimensions all complete as</v>
          </cell>
          <cell r="C276" t="str">
            <v>Plain cement Concrete (PCC) for RCC works (1:1.5:3) for slab/lintels</v>
          </cell>
          <cell r="D276" t="str">
            <v>cu.m.</v>
          </cell>
        </row>
        <row r="277">
          <cell r="A277">
            <v>46</v>
          </cell>
          <cell r="B277" t="str">
            <v>Plain cement Concrete (PCC) for RCC works (1:1:2) for super structure with approved quality of cement and sand and crushed stone aggregate including mixing, laying, curing etc all complete in approval of site engineer.</v>
          </cell>
          <cell r="C277" t="str">
            <v>Plain cement Concrete (PCC) for RCC works (1:1:2) for super structure.</v>
          </cell>
          <cell r="D277" t="str">
            <v>cu.m.</v>
          </cell>
        </row>
        <row r="278">
          <cell r="A278">
            <v>47</v>
          </cell>
          <cell r="B278" t="str">
            <v>Providing, Laying &amp; Fixing Reinforcement bars (Grade 415 or above) work including straightening, cleaning, cutting, bending, binding with 20 SWG annealed  wire &amp; fixing in position as per drawing, bar bending schedule for raft foundation column, beam, wal</v>
          </cell>
          <cell r="C278" t="str">
            <v>Tor steel reinforcement bar of fe 415/500 grade.</v>
          </cell>
          <cell r="D278" t="str">
            <v>MT</v>
          </cell>
        </row>
        <row r="279">
          <cell r="A279">
            <v>47.1</v>
          </cell>
          <cell r="B279" t="str">
            <v xml:space="preserve">Tor steel reinforcement bar of fe 415/500 grade including straightening, cleaning, cutting, binding &amp; fixing in position with annealed tying binding wire as per drawing, design &amp; instruction all complete. </v>
          </cell>
          <cell r="C279" t="str">
            <v>Tor steel reinforcement bar of fe 415/500 grade.</v>
          </cell>
          <cell r="D279" t="str">
            <v>kg</v>
          </cell>
        </row>
        <row r="280">
          <cell r="A280" t="str">
            <v>sfo{ ;d"x …rÚ M– kmdf{sf] sfd</v>
          </cell>
        </row>
        <row r="281">
          <cell r="A281">
            <v>48</v>
          </cell>
          <cell r="B281" t="str">
            <v xml:space="preserve"> Providing,Laying &amp; Fixing, Centering and shuttering with approved wood  for all kinds of R.C.C. work including all necessary propping, scaffolding, staging, supporting, dismantling and clearing from the site, including shuttering of circular column up to</v>
          </cell>
          <cell r="C281" t="str">
            <v>Formwork, shuttering, centering with approved materials.</v>
          </cell>
          <cell r="D281" t="str">
            <v>sq.m.</v>
          </cell>
        </row>
        <row r="282">
          <cell r="A282">
            <v>49</v>
          </cell>
          <cell r="B282" t="str">
            <v>Formwork, shuttering, centering with approved materials for column and beam necessary propping, scaffolding, staging, supporting inclusive of wedging and cutting holes for utilization till the support if fully unyielding nett.</v>
          </cell>
          <cell r="C282" t="str">
            <v>Formwork, shuttering, centering with approved materials for column and beam .</v>
          </cell>
          <cell r="D282" t="str">
            <v>sq.m.</v>
          </cell>
        </row>
        <row r="283">
          <cell r="A283">
            <v>50</v>
          </cell>
          <cell r="B283" t="str">
            <v>Formwork, shuttering, centering with 19mm thick waterproof ply board and steel post for all works necessary propping, scaffolding, staging, supporting inclusive of wedging and cutting holes for utilization till the support if fully unyielding nett.</v>
          </cell>
          <cell r="C283" t="str">
            <v>Formwork, shuttering, centering with 19mm thick waterproof ply board and steel post</v>
          </cell>
          <cell r="D283" t="str">
            <v>sq.m.</v>
          </cell>
        </row>
        <row r="284">
          <cell r="A284">
            <v>50.1</v>
          </cell>
          <cell r="B284" t="str">
            <v>Formwork, shuttering, centering with approved materials for  beam upto 0.30 m necessary propping, scaffolding, staging, supporting inclusive of wedging and cutting holes for utilization till the support if fully unyielding nett.</v>
          </cell>
          <cell r="C284" t="str">
            <v>Formwork, shuttering, centering with approved materials for  beam upto 0.30 m depth.</v>
          </cell>
          <cell r="D284" t="str">
            <v>sq.m.</v>
          </cell>
        </row>
        <row r="285">
          <cell r="A285">
            <v>51</v>
          </cell>
          <cell r="B285" t="str">
            <v>Formwork, shuttering, centering with approved materials for  0.30m to 0.80 m deep beam necessary propping, scaffolding, staging, supporting inclusive of wedging and cutting holes for utilization till the support if fully unyielding nett.</v>
          </cell>
          <cell r="C285" t="str">
            <v>Formwork, shuttering, centering with approved materials for   0.30 to 0.80 m.deep beam.</v>
          </cell>
          <cell r="D285" t="str">
            <v>sq.m.</v>
          </cell>
        </row>
        <row r="286">
          <cell r="A286">
            <v>51.1</v>
          </cell>
          <cell r="B286" t="str">
            <v>Formwork, shuttering, centering with 19mm thick waterproof ply for  beam with steel pipe propping, scaffolding, staging, supporting inclusive of wedging and cutting holes for utilization till the support if fully unyielding nett.</v>
          </cell>
          <cell r="C286" t="str">
            <v>Formwork, shuttering, centering with 19mm thick waterproof ply for  beam with steel pipe propping.</v>
          </cell>
          <cell r="D286" t="str">
            <v>sq.m.</v>
          </cell>
        </row>
        <row r="287">
          <cell r="A287">
            <v>51.2</v>
          </cell>
          <cell r="B287" t="str">
            <v>Formwork, shuttering, centering with 19mm thick waterproof ply for column, necessary propping, scaffolding, staging, supporting inclusive of wedging and cutting holes for utilization till the support if fully unyielding nett.</v>
          </cell>
          <cell r="C287" t="str">
            <v>Formwork, shuttering, centering with 19mm thick waterproof ply for column.</v>
          </cell>
          <cell r="D287" t="str">
            <v>sq.m.</v>
          </cell>
        </row>
        <row r="288">
          <cell r="A288">
            <v>52</v>
          </cell>
          <cell r="B288" t="str">
            <v xml:space="preserve">Wooden plank bracingwork  in trench with approved materials for  depth from 1.5 m to less than 3.0m </v>
          </cell>
          <cell r="C288" t="str">
            <v>Wooden plank bracing work in 1.5m to 3.0m deep trench.</v>
          </cell>
          <cell r="D288" t="str">
            <v>sq.m.</v>
          </cell>
        </row>
        <row r="289">
          <cell r="A289">
            <v>53</v>
          </cell>
          <cell r="B289" t="str">
            <v xml:space="preserve">Wooden plank bracing work in trench  with approved materials for  depth more than 3.0m </v>
          </cell>
          <cell r="C289" t="str">
            <v>Wooden plank bracing work in trench deeper than 3.0m.</v>
          </cell>
          <cell r="D289" t="str">
            <v>sq.m.</v>
          </cell>
        </row>
        <row r="290">
          <cell r="A290" t="str">
            <v>sfo{ ;d"x …5Ú M– 5fgfsf] sfd</v>
          </cell>
        </row>
        <row r="291">
          <cell r="A291">
            <v>54</v>
          </cell>
          <cell r="B291" t="str">
            <v>0.5 mm CGI sheet roofing with proper shape &amp; size, all necessary nails, screws, bolts, nuts washers, J or L hooks etc as per drawing &amp; instruction all complete.</v>
          </cell>
          <cell r="C291" t="str">
            <v>0.50mm CGI sheet roofing.</v>
          </cell>
          <cell r="D291" t="str">
            <v>sq.m.</v>
          </cell>
        </row>
        <row r="292">
          <cell r="A292">
            <v>55</v>
          </cell>
          <cell r="B292" t="str">
            <v>0.41 mm CGI sheet roofing with proper shape &amp; size, all necessary nails, screws, bolts, nuts washers, J or L hooks etc as per drawing &amp; instruction all complete.</v>
          </cell>
          <cell r="C292" t="str">
            <v>0.41mm CGI sheet roofing.</v>
          </cell>
          <cell r="D292" t="str">
            <v>sq.m.</v>
          </cell>
        </row>
        <row r="293">
          <cell r="A293">
            <v>55.1</v>
          </cell>
          <cell r="B293" t="str">
            <v>0.45mm colour CGI sheet roofing with proper shape &amp; size, all necessary nails, screws, bolts, nuts washers, J or L hooks etc as per drawing &amp; instruction all complete.</v>
          </cell>
          <cell r="C293" t="str">
            <v>0.45 mm colour CGI sheet roofing.</v>
          </cell>
          <cell r="D293" t="str">
            <v>sq.m.</v>
          </cell>
        </row>
        <row r="294">
          <cell r="A294">
            <v>56</v>
          </cell>
          <cell r="B294" t="str">
            <v>0.50mm colour CGI sheet roofing including fixing in proper shape &amp; size with all necessary rails, screws, bolts &amp; nuts washers, J &amp; L hocks etc as per drawing &amp; instruction all complete.</v>
          </cell>
          <cell r="C294" t="str">
            <v>0.50mm colour CGI sheet roofing.</v>
          </cell>
          <cell r="D294" t="str">
            <v>sq.m.</v>
          </cell>
        </row>
        <row r="295">
          <cell r="A295">
            <v>57</v>
          </cell>
          <cell r="B295" t="str">
            <v>0.50mm colour GI plain sheet for ridge cover on roofing including fixing in proper shape &amp; size with all necessary rails, screws, bolts &amp; nuts washers, J &amp; L hocks etc as per drawing &amp; instruction all complete.</v>
          </cell>
          <cell r="C295" t="str">
            <v>0.50mm colour GI plain sheet for ridge cover on roofing.</v>
          </cell>
          <cell r="D295" t="str">
            <v>r.m.</v>
          </cell>
        </row>
        <row r="296">
          <cell r="A296">
            <v>57.1</v>
          </cell>
          <cell r="B296" t="str">
            <v>0.50mm colour GI plain sheet for ridge cover on roofing including fixing in proper shape &amp; size with all necessary rails, screws, bolts &amp; nuts washers, J &amp; L hocks etc as per drawing &amp; instruction all complete.</v>
          </cell>
          <cell r="C296" t="str">
            <v>0.50mm colour GI plain sheet for ridge cover on roofing.</v>
          </cell>
          <cell r="D296" t="str">
            <v>sq.m.</v>
          </cell>
        </row>
        <row r="297">
          <cell r="A297">
            <v>58</v>
          </cell>
          <cell r="B297" t="str">
            <v>0.50mm GI plain sheet for gutter on roofing including fixing in proper shape &amp; size with all necessary rails, screws, bolts &amp; nuts washers, J &amp; L hocks etc as per drawing &amp; instruction all complete.</v>
          </cell>
          <cell r="C297" t="str">
            <v>0.5mm GI plain sheet for gutter on roofing.</v>
          </cell>
          <cell r="D297" t="str">
            <v>r.m.</v>
          </cell>
        </row>
        <row r="298">
          <cell r="A298">
            <v>58.1</v>
          </cell>
          <cell r="B298" t="str">
            <v>0.50mm GI plain sheet for gutter on roofing including fixing in proper shape &amp; size with all necessary rails, screws, bolts &amp; nuts washers, J &amp; L hocks etc as per drawing &amp; instruction all complete.</v>
          </cell>
          <cell r="C298" t="str">
            <v>0.5mm GI plain sheet for gutter on roofing.</v>
          </cell>
          <cell r="D298" t="str">
            <v>sq.m.</v>
          </cell>
        </row>
        <row r="299">
          <cell r="A299">
            <v>58.2</v>
          </cell>
          <cell r="B299" t="str">
            <v>0.41mm Colour GI plain sheet for gutter on roofing including fixing in proper shape &amp; size with all necessary rails, screws, bolts &amp; nuts washers, J &amp; L hocks etc as per drawing &amp; instruction all complete.</v>
          </cell>
          <cell r="C299" t="str">
            <v>0.5mm GI colour sheet for gutter on roofing.</v>
          </cell>
          <cell r="D299" t="str">
            <v>r.m.</v>
          </cell>
        </row>
        <row r="300">
          <cell r="A300">
            <v>58.3</v>
          </cell>
          <cell r="B300" t="str">
            <v>0.50mm Colour GI plain sheet for gutter on roofing including fixing in proper shape &amp; size with all necessary rails, screws, bolts &amp; nuts washers, J &amp; L hocks etc as per drawing &amp; instruction all complete.</v>
          </cell>
          <cell r="C300" t="str">
            <v>0.5mm GI colour sheet for gutter on roofing.</v>
          </cell>
          <cell r="D300" t="str">
            <v>sq.m.</v>
          </cell>
        </row>
        <row r="301">
          <cell r="A301">
            <v>59</v>
          </cell>
          <cell r="B301" t="str">
            <v>Slate roofing work .</v>
          </cell>
          <cell r="C301" t="str">
            <v>Slate roofing work .</v>
          </cell>
          <cell r="D301" t="str">
            <v>sq.m.</v>
          </cell>
        </row>
        <row r="302">
          <cell r="A302">
            <v>60</v>
          </cell>
          <cell r="B302" t="str">
            <v>Machine made clay tiles on roofing including fixing in proper shape &amp; size as per drawing &amp; instruction all complete.</v>
          </cell>
          <cell r="C302" t="str">
            <v>Machine made clay tiles on roofing .</v>
          </cell>
          <cell r="D302" t="str">
            <v>sq.m.</v>
          </cell>
        </row>
        <row r="303">
          <cell r="A303">
            <v>61</v>
          </cell>
          <cell r="B303" t="str">
            <v>Clay tile ridge roofing work .</v>
          </cell>
          <cell r="C303" t="str">
            <v>Clay tile ridge roofing work .</v>
          </cell>
          <cell r="D303" t="str">
            <v>r.m.</v>
          </cell>
        </row>
        <row r="304">
          <cell r="A304" t="str">
            <v>sfo{ ;d"x …hÚ M– sf7sf] sfd</v>
          </cell>
        </row>
        <row r="305">
          <cell r="A305">
            <v>62</v>
          </cell>
          <cell r="B305" t="str">
            <v>20 mm thick salwood false ceiling fiting woth 40mmx 20mm bidding joint</v>
          </cell>
          <cell r="C305" t="str">
            <v>20 mm thick salwood false ceiling fiting woth 40mmx 20mm bidding joint</v>
          </cell>
          <cell r="D305" t="str">
            <v>sq.m.</v>
          </cell>
        </row>
        <row r="306">
          <cell r="A306">
            <v>63</v>
          </cell>
          <cell r="B306" t="str">
            <v>Supplying and fixing  Well seasoned  Salwood chaukhat frame works for doors &amp; windows as approved  by site incharge , the timber shall be  matured,free from wraps. Knots holes and other defects all complete.</v>
          </cell>
          <cell r="C306" t="str">
            <v>Well seasoned salwood chaukhats works</v>
          </cell>
          <cell r="D306" t="str">
            <v>cu.m.</v>
          </cell>
        </row>
        <row r="307">
          <cell r="A307">
            <v>64</v>
          </cell>
          <cell r="B307" t="str">
            <v>Supplying,making and fitting fixing Well seasoned sal wood Panelled door shutter with 38 mm thick sal wood frame including all necessary hardware fitting all complete.</v>
          </cell>
          <cell r="C307" t="str">
            <v>Making and fitting fixing sal wood Panelled door shutter wok</v>
          </cell>
          <cell r="D307" t="str">
            <v>sq.m.</v>
          </cell>
        </row>
        <row r="308">
          <cell r="A308">
            <v>65</v>
          </cell>
          <cell r="B308" t="str">
            <v xml:space="preserve">Fixing of glazed shutter in 38x75 mm thick sal wood frame with 3mm thick  plain glass fitted including all necessary hardware fittings all complete. </v>
          </cell>
          <cell r="C308" t="str">
            <v>Fixing of glazed shutter in 38x75 mm thick sal wood frame with 3mm thick  plain glass fitted.</v>
          </cell>
          <cell r="D308" t="str">
            <v>sq.m.</v>
          </cell>
        </row>
        <row r="309">
          <cell r="A309">
            <v>66</v>
          </cell>
          <cell r="B309" t="str">
            <v xml:space="preserve">Supplying,making and Fixing of glazed shutter in 38x75 mm thick  Well seasoned sal wood frame with 4mm thick  plain glass fitted including all necessary hardware fittings all complete. </v>
          </cell>
          <cell r="C309" t="str">
            <v>Fixing of glazed shutter in 38x75 mm thick sal wood frame with 4mm thick  plain glass fitted.</v>
          </cell>
          <cell r="D309" t="str">
            <v>sq.m.</v>
          </cell>
        </row>
        <row r="310">
          <cell r="A310">
            <v>67</v>
          </cell>
          <cell r="B310" t="str">
            <v xml:space="preserve">Fixing of glazed shutter in 38x75 mm thick sal wood frame with 5mm thick  plain glass fitting including all necessary hardware fittings all complete. </v>
          </cell>
          <cell r="C310" t="str">
            <v>Fixing of glazed shutter in 38x75 mm thick sal wood frame with 5mm thick  plain glass.</v>
          </cell>
          <cell r="D310" t="str">
            <v>sq.m.</v>
          </cell>
        </row>
        <row r="311">
          <cell r="A311">
            <v>68</v>
          </cell>
          <cell r="B311" t="str">
            <v xml:space="preserve">Fixing of glazed shutter in 38x75 mm thick sal wood frame with 6mm thick  plain glass fitting including all necessary hardware fittings all complete. </v>
          </cell>
          <cell r="C311" t="str">
            <v>Fixing of glazed shutter in 38x75 mm thick sal wood frame with 6mm thick  plain glass.</v>
          </cell>
          <cell r="D311" t="str">
            <v>sq.m.</v>
          </cell>
        </row>
        <row r="312">
          <cell r="A312">
            <v>69</v>
          </cell>
          <cell r="B312" t="str">
            <v>Making and fitting flush door shutter of 38 x 100 mm size sal wood frame with 4 mm thick commercial plywood on both side including all necessary hardware fitting all complete.</v>
          </cell>
          <cell r="C312" t="str">
            <v>Flush door shutter of 38 x 100 mm size sal wood frame with 4 mm thick commercial plywood on both side.</v>
          </cell>
          <cell r="D312" t="str">
            <v>sq.m.</v>
          </cell>
        </row>
        <row r="313">
          <cell r="A313">
            <v>70</v>
          </cell>
          <cell r="B313" t="str">
            <v>Making and fitting fixing flush door shutter of 38 x 100 mm size sal wood frame with 6 mm thick waterproof ply on one side and 4mm thick commercial ply on other side including all necessary hardware fitting all complete.</v>
          </cell>
          <cell r="C313" t="str">
            <v>Flush door shutter of 38 x 100 mm size sal wood frame with 6 mm thick waterproof ply on one side and 4mm thick commercial ply on other side</v>
          </cell>
          <cell r="D313" t="str">
            <v>sq.m.</v>
          </cell>
        </row>
        <row r="314">
          <cell r="A314">
            <v>71</v>
          </cell>
          <cell r="B314" t="str">
            <v>Making and fitting fixing flush door shutter of 38 x 100 mm size sal wood frame with 4 mm teak ply on both side including all necessary hardware fitting all complete.</v>
          </cell>
          <cell r="C314" t="str">
            <v>Flush door shutter of 38 x 100 mm size sal wood frame with 4 mm teak ply on both side.</v>
          </cell>
          <cell r="D314" t="str">
            <v>sq.m.</v>
          </cell>
        </row>
        <row r="315">
          <cell r="A315">
            <v>72</v>
          </cell>
          <cell r="B315" t="str">
            <v>Making and fitting flush door shutter of 38 x 100 mm size sal wood frame with 28gauge G.I thick G.I  plain sheet on both side including all necessary hardware fitting all complete.</v>
          </cell>
          <cell r="C315" t="str">
            <v>Making and fitting flush door shutter of 38 x 100 mm size sal wood frame with 28gauge G.I thick G.I  plain sheet on both side.</v>
          </cell>
          <cell r="D315" t="str">
            <v>sq.m.</v>
          </cell>
        </row>
        <row r="316">
          <cell r="A316">
            <v>73</v>
          </cell>
          <cell r="B316" t="str">
            <v xml:space="preserve">Supplying,Making and fitting of G.I. Mosquito net shutter with diamond chicken wire mesh with 38mm thick seasoned salwood frame including hinges, towerbolts, handles, locking set etc all complete. </v>
          </cell>
          <cell r="C316" t="str">
            <v>G.I. Mosquito net shutter with diamond chicken wire mesh on 38mm thick seasoned salwood frame.</v>
          </cell>
          <cell r="D316" t="str">
            <v>sq.m.</v>
          </cell>
        </row>
        <row r="317">
          <cell r="A317">
            <v>73.099999999999994</v>
          </cell>
          <cell r="B317" t="str">
            <v xml:space="preserve">Making and fitting of G.I. Mosquito net shutter over existing salwood frame including listi  all complete. </v>
          </cell>
          <cell r="C317" t="str">
            <v xml:space="preserve"> G.I. Mosquito net over existing salwood frame.</v>
          </cell>
          <cell r="D317" t="str">
            <v>sq.m.</v>
          </cell>
        </row>
        <row r="318">
          <cell r="A318">
            <v>73.2</v>
          </cell>
          <cell r="B318" t="str">
            <v xml:space="preserve">Making and fitting of G.I. Mosquito net shutter with 38mm thick seasoned salwood frame including hinges, towerbolts, handles, locking set etc all complete. </v>
          </cell>
          <cell r="C318" t="str">
            <v xml:space="preserve"> G.I. Mosquito net shutter with 38mm thick seasoned salwood frame.</v>
          </cell>
          <cell r="D318" t="str">
            <v>sq.m.</v>
          </cell>
        </row>
        <row r="319">
          <cell r="A319">
            <v>74</v>
          </cell>
          <cell r="B319" t="str">
            <v xml:space="preserve">Fixing of 3 mm thick glass on existing fixed frames of windows, ventilators with wooden beading &amp; putty s all complete.  </v>
          </cell>
          <cell r="C319" t="str">
            <v>Fixing of 3 mm thick glass on existing fixed frames.</v>
          </cell>
          <cell r="D319" t="str">
            <v>sq.m.</v>
          </cell>
        </row>
        <row r="320">
          <cell r="A320">
            <v>75</v>
          </cell>
          <cell r="B320" t="str">
            <v xml:space="preserve">Fixing of 4 mm thick glass on existing fixed frames of windows, ventilators with wooden beading &amp; putty s all complete.  </v>
          </cell>
          <cell r="C320" t="str">
            <v>Fixing of 4 mm thick glass on existing fixed frames.</v>
          </cell>
          <cell r="D320" t="str">
            <v>sq.m.</v>
          </cell>
        </row>
        <row r="321">
          <cell r="A321">
            <v>76</v>
          </cell>
          <cell r="B321" t="str">
            <v xml:space="preserve">Fixing of 5 mm thick glass on existing fixed frames of windows, ventilators with wooden beading &amp; putty s all complete.  </v>
          </cell>
          <cell r="C321" t="str">
            <v>Fixing of 5 mm thick glass on existing fixed frames.</v>
          </cell>
          <cell r="D321" t="str">
            <v>sq.m.</v>
          </cell>
        </row>
        <row r="322">
          <cell r="A322">
            <v>77</v>
          </cell>
          <cell r="B322" t="str">
            <v xml:space="preserve">Fixing of 6 mm thick glass on existing fixed frames of windows, ventilators with wooden beading &amp; putty s all complete.  </v>
          </cell>
          <cell r="C322" t="str">
            <v>Fixing of 6 mm thick glass on existing fixed frames.</v>
          </cell>
          <cell r="D322" t="str">
            <v>sq.m.</v>
          </cell>
        </row>
        <row r="323">
          <cell r="A323">
            <v>78</v>
          </cell>
          <cell r="B323" t="str">
            <v>Fitting up the 4mm thick plywood false ceiling in existing wooden frame  all complete.</v>
          </cell>
          <cell r="C323" t="str">
            <v>4mm thick plywood false ceiling in existing wooden frame.</v>
          </cell>
          <cell r="D323" t="str">
            <v>sq.m.</v>
          </cell>
        </row>
        <row r="324">
          <cell r="A324">
            <v>79</v>
          </cell>
          <cell r="B324" t="str">
            <v>Partition work with 4mm thick plywood fixed on both side with salwood frame (size 50x75mm)  making 60x90cm room size  all complete.</v>
          </cell>
          <cell r="C324" t="str">
            <v xml:space="preserve">Partition work with 4mm thick plywood fixed on both side </v>
          </cell>
          <cell r="D324" t="str">
            <v>sq.m.</v>
          </cell>
        </row>
        <row r="325">
          <cell r="A325">
            <v>80</v>
          </cell>
          <cell r="B325" t="str">
            <v>Partition work with 12mm thick plywood fixed on both side with salwood frame (size 38x75mm)  making 61x91.5cm room size and listi  all complete.</v>
          </cell>
          <cell r="C325" t="str">
            <v xml:space="preserve">Partition work with 12mm thick plywood fixed on both side </v>
          </cell>
          <cell r="D325" t="str">
            <v>sq.m.</v>
          </cell>
        </row>
        <row r="326">
          <cell r="A326">
            <v>81</v>
          </cell>
          <cell r="B326" t="str">
            <v>Supply and fixing of one side laminated 18 mm thick partition board</v>
          </cell>
          <cell r="C326" t="str">
            <v>Supply and fixing of one side laminated 18 mm thick partition board</v>
          </cell>
          <cell r="D326" t="str">
            <v>sq.m.</v>
          </cell>
        </row>
        <row r="327">
          <cell r="A327">
            <v>81.099999999999994</v>
          </cell>
          <cell r="B327" t="str">
            <v>Supply and lamination of 4 mm teak ply on hardboard and other partition surface with glue</v>
          </cell>
          <cell r="C327" t="str">
            <v>Supply and lamination of 4 mm teak ply on hardboard and other partition surface with glue</v>
          </cell>
          <cell r="D327" t="str">
            <v>sq.m.</v>
          </cell>
        </row>
        <row r="328">
          <cell r="A328">
            <v>82</v>
          </cell>
          <cell r="B328" t="str">
            <v>4mm thick plywood false ceiling work with salwood frame (size 50x75mm)  making 60x90cm room size  all complete.</v>
          </cell>
          <cell r="C328" t="str">
            <v xml:space="preserve">4mm thick plywood false ceiling work with salwood frame </v>
          </cell>
          <cell r="D328" t="str">
            <v>sq.m.</v>
          </cell>
        </row>
        <row r="329">
          <cell r="A329">
            <v>82.1</v>
          </cell>
          <cell r="B329" t="str">
            <v>6mm thick plywood false ceiling work with salwood frame (size 50x75mm)  making 60x90cm room size  all complete.</v>
          </cell>
          <cell r="C329" t="str">
            <v xml:space="preserve">6mm thick plywood false ceiling work with salwood frame </v>
          </cell>
          <cell r="D329" t="str">
            <v>sq.m.</v>
          </cell>
        </row>
        <row r="330">
          <cell r="A330">
            <v>83</v>
          </cell>
          <cell r="B330" t="str">
            <v>4mm thick plywood false ceiling work with pinewood frame (size 50x75mm)  making 60x90cm room size  all complete.</v>
          </cell>
          <cell r="C330" t="str">
            <v xml:space="preserve">4mm thick plywood false ceiling work with pinewood frame </v>
          </cell>
          <cell r="D330" t="str">
            <v>sq.m.</v>
          </cell>
        </row>
        <row r="331">
          <cell r="A331">
            <v>84</v>
          </cell>
          <cell r="B331" t="str">
            <v>Salwood for roofing, of first class finish free from cracks and wrought including hoisting and fitting with necessary nails, bolts nuts etc. to fix the false ceiling all complete work.</v>
          </cell>
          <cell r="C331" t="str">
            <v>Salwood for roofing.</v>
          </cell>
          <cell r="D331" t="str">
            <v>cu.m.</v>
          </cell>
        </row>
        <row r="332">
          <cell r="A332">
            <v>85</v>
          </cell>
          <cell r="B332" t="str">
            <v xml:space="preserve"> Fitting of 25mm thick well seasoned salwood evesboard with necessary nails, screws, metal brackets etc as per drawing and instruction all complete.</v>
          </cell>
          <cell r="C332" t="str">
            <v>25mm thick well seasoned salwood evesboard.</v>
          </cell>
          <cell r="D332" t="str">
            <v>sq.m.</v>
          </cell>
        </row>
        <row r="333">
          <cell r="A333">
            <v>86</v>
          </cell>
          <cell r="B333" t="str">
            <v xml:space="preserve">16-20 mm dia bar fixing in window chaukhat </v>
          </cell>
          <cell r="C333" t="str">
            <v>16-20 mm dia bar fixing in window chaukhat.</v>
          </cell>
          <cell r="D333" t="str">
            <v>MT</v>
          </cell>
        </row>
        <row r="334">
          <cell r="A334" t="str">
            <v>sfo{ ;d"x …emÚ M– ˆnf]l/Ësf] sfd</v>
          </cell>
        </row>
        <row r="335">
          <cell r="A335">
            <v>87</v>
          </cell>
          <cell r="B335" t="str">
            <v>38mm thick (1:2:4) P.C.C. for flooring with approved quality of O.P. cement &amp; sand and crushed stone aggregate including mixing, laying, punning, rubbing in hard surface curing etc all complete.</v>
          </cell>
          <cell r="C335" t="str">
            <v xml:space="preserve">38mm thick (1:2:4) P.C.C. for flooring with punning, </v>
          </cell>
          <cell r="D335" t="str">
            <v>sq.m.</v>
          </cell>
        </row>
        <row r="336">
          <cell r="A336">
            <v>88</v>
          </cell>
          <cell r="B336" t="str">
            <v>50mm thick (1:2:4) P.C.C. for flooring with approved quality of O.P. cement &amp; sand and crushed stone aggregate including mixing, laying, punning, rubbing in hard surface curing etc all complete.</v>
          </cell>
          <cell r="C336" t="str">
            <v xml:space="preserve">50mm thick (1:2:4) P.C.C. for flooring with punning, </v>
          </cell>
          <cell r="D336" t="str">
            <v>sq.m.</v>
          </cell>
        </row>
        <row r="337">
          <cell r="A337">
            <v>89</v>
          </cell>
          <cell r="B337" t="str">
            <v>75mm thick (1:2:4) P.C.C. for flooring with approved quality of O.P. cement &amp; sand and crushed stone aggregate including mixing, laying, punning, rubbing in hard surface curing etc all complete.</v>
          </cell>
          <cell r="C337" t="str">
            <v xml:space="preserve">75mm thick (1:2:4) P.C.C. for flooring </v>
          </cell>
          <cell r="D337" t="str">
            <v>sq.m.</v>
          </cell>
        </row>
        <row r="338">
          <cell r="A338">
            <v>90</v>
          </cell>
          <cell r="B338" t="str">
            <v>25mm thick mosaic flooring &amp; skirting - 6mm thick white cement and marble chips in (1:1) over 19 mm thick cement sand plaster (1:2) in perfect line and level with finish according to drawing and specificattion and instruction of site engineer as all compl</v>
          </cell>
          <cell r="C338" t="str">
            <v xml:space="preserve">25mm thick mosaic flooring- 5mm thick white cement and marble chips(1:1) </v>
          </cell>
          <cell r="D338" t="str">
            <v>sq.m.</v>
          </cell>
        </row>
        <row r="339">
          <cell r="A339">
            <v>91</v>
          </cell>
          <cell r="B339" t="str">
            <v>25mm thick mosaic flooring-  6mm thick white cement and marble chips(1:2) on 19mm thick cement plastering (1:2) and rubbing and polishing properly.</v>
          </cell>
          <cell r="C339" t="str">
            <v xml:space="preserve">25mm thick mosaic flooring-  6mm thick white cement and marble chips(1:2) </v>
          </cell>
          <cell r="D339" t="str">
            <v>sq.m.</v>
          </cell>
        </row>
        <row r="340">
          <cell r="A340">
            <v>92</v>
          </cell>
          <cell r="B340" t="str">
            <v>20mm thick mosaic flooring(1:2) with12.5mm thick cement sand plaster(1:4)</v>
          </cell>
          <cell r="C340" t="str">
            <v>20mm thick mosaic flooring(1:2) with12.5mm thick cement sand plaster(1:4)</v>
          </cell>
          <cell r="D340" t="str">
            <v>sq.m.</v>
          </cell>
        </row>
        <row r="341">
          <cell r="A341">
            <v>93</v>
          </cell>
          <cell r="B341" t="str">
            <v xml:space="preserve">Supplying and laying of 20mm thick Terrazzo tiles in 20mm thick cement sand motar (1:4) ratio on floors, skirting and wall s all complete. </v>
          </cell>
          <cell r="C341" t="str">
            <v xml:space="preserve">20mm thick Terrazzo tiles in 20mm thick cement sand motar (1:4) ratio </v>
          </cell>
          <cell r="D341" t="str">
            <v>sq.m.</v>
          </cell>
        </row>
        <row r="342">
          <cell r="A342">
            <v>94</v>
          </cell>
          <cell r="B342" t="str">
            <v xml:space="preserve">Supplying and laying of good quality marble in cement sand motar (1:2) ratio with approved colour on floors, skirting and wall s all complete. </v>
          </cell>
          <cell r="C342" t="str">
            <v xml:space="preserve">Marble in cement sand motar (1:2) ratio with approved colour </v>
          </cell>
          <cell r="D342" t="str">
            <v>sq.m.</v>
          </cell>
        </row>
        <row r="343">
          <cell r="A343">
            <v>95</v>
          </cell>
          <cell r="B343" t="str">
            <v xml:space="preserve">Supplying and laying of glazed or non glazed tiles in cement sand mortar (1:4) ratio with approved colour on wall and floor  all complete. </v>
          </cell>
          <cell r="C343" t="str">
            <v xml:space="preserve">Glazed or non glazed tiles in cement sand mortar (1:4) ratio with approved colour </v>
          </cell>
          <cell r="D343" t="str">
            <v>sq.m.</v>
          </cell>
        </row>
        <row r="344">
          <cell r="A344">
            <v>96</v>
          </cell>
          <cell r="B344" t="str">
            <v xml:space="preserve">Supplying and laying of glazed or non glazed tiles in cement sand mortar (1:4) ratio with Boarder approved colour on wall and floor  all complete. </v>
          </cell>
          <cell r="C344" t="str">
            <v xml:space="preserve">Glazed or non glazed tiles in cement sand mortar (1:4) ratio with Boarder </v>
          </cell>
          <cell r="D344" t="str">
            <v>sq.m.</v>
          </cell>
        </row>
        <row r="345">
          <cell r="A345">
            <v>97</v>
          </cell>
          <cell r="B345" t="str">
            <v>50-60mm thick flag stone paving work in (1:4) C/S mortar  including curing etc all complete.</v>
          </cell>
          <cell r="C345" t="str">
            <v>50-60mm thick flag stone paving work in (1:4) C/S mortar .</v>
          </cell>
          <cell r="D345" t="str">
            <v>sq.m.</v>
          </cell>
        </row>
        <row r="346">
          <cell r="A346">
            <v>98</v>
          </cell>
          <cell r="B346" t="str">
            <v>50-62mm thick flag stone paving work in (1:4) C/S mortar  including curing etc all complete.</v>
          </cell>
          <cell r="C346" t="str">
            <v>50-62mm thick flag stone paving work in (1:4) C/S mortar .</v>
          </cell>
          <cell r="D346" t="str">
            <v>sq.m.</v>
          </cell>
        </row>
        <row r="347">
          <cell r="A347">
            <v>99</v>
          </cell>
          <cell r="B347" t="str">
            <v>60mm thick inter locking concrete block paving with 50mm.th. Stone dust all complete</v>
          </cell>
          <cell r="C347" t="str">
            <v>60mm thick flag stone paving work on stone dust.</v>
          </cell>
          <cell r="D347" t="str">
            <v>sq.m.</v>
          </cell>
        </row>
        <row r="348">
          <cell r="A348">
            <v>100</v>
          </cell>
          <cell r="B348" t="str">
            <v>70mm thick inter locking concrete block paving with 50mm.th. Stone dust all complete</v>
          </cell>
          <cell r="C348" t="str">
            <v>70mm thick flag stone paving work on stone dust.</v>
          </cell>
          <cell r="D348" t="str">
            <v>sq.m.</v>
          </cell>
        </row>
        <row r="349">
          <cell r="A349">
            <v>101</v>
          </cell>
          <cell r="B349" t="str">
            <v>25-37.5 mm thick flag stone paving work in (1:4) C/S mortar  including curing etc all complete.</v>
          </cell>
          <cell r="C349" t="str">
            <v>25-37.5 mm thick flag stone paving work in (1:4) C/S mortar.</v>
          </cell>
          <cell r="D349" t="str">
            <v>sq.m.</v>
          </cell>
        </row>
        <row r="350">
          <cell r="A350">
            <v>102</v>
          </cell>
          <cell r="B350" t="str">
            <v>25 mm thick Telia brick paving work in (1:2) surki mortar and pointing the joints with 1:1 C/S mortar including curing etc all complete.</v>
          </cell>
          <cell r="C350" t="str">
            <v>25 mm thick Telia brick paving work in (1:2) surki mortar and pointing the joints with 1:1 C/S mortar.</v>
          </cell>
          <cell r="D350" t="str">
            <v>sq.m.</v>
          </cell>
        </row>
        <row r="351">
          <cell r="A351">
            <v>103</v>
          </cell>
          <cell r="B351" t="str">
            <v>Local flat brick soiling work in (1:6) Cement Sand mortar and pointing joint in (1:2)cement sand .</v>
          </cell>
          <cell r="C351" t="str">
            <v>Local flat brick soiling work in (1:6) Cement Sand mortar and pointing joint in (1:2)cement sand .</v>
          </cell>
          <cell r="D351" t="str">
            <v>sq.m.</v>
          </cell>
        </row>
        <row r="352">
          <cell r="A352">
            <v>104</v>
          </cell>
          <cell r="B352" t="str">
            <v>Local brick on edge soiling work in (1:6) Cement Sand mortar and pointing joint in (1:2)cement sand .</v>
          </cell>
          <cell r="C352" t="str">
            <v>Local brick on edge soiling work in (1:6) Cement Sand mortar and pointing joint in (1:2)cement sand .</v>
          </cell>
          <cell r="D352" t="str">
            <v>sq.m.</v>
          </cell>
        </row>
        <row r="353">
          <cell r="A353">
            <v>105</v>
          </cell>
          <cell r="B353" t="str">
            <v>Local flat brick soiling work with sand filling.</v>
          </cell>
          <cell r="C353" t="str">
            <v>Local flat brick soiling work with sand filling.</v>
          </cell>
          <cell r="D353" t="str">
            <v>sq.m.</v>
          </cell>
        </row>
        <row r="354">
          <cell r="A354">
            <v>106</v>
          </cell>
          <cell r="B354" t="str">
            <v>Dry brick soling brick on edge in foundation and floor.</v>
          </cell>
          <cell r="C354" t="str">
            <v>Dry brick soling brick on edge in foundation and floor.</v>
          </cell>
          <cell r="D354" t="str">
            <v>sq.m.</v>
          </cell>
        </row>
        <row r="355">
          <cell r="A355">
            <v>107</v>
          </cell>
          <cell r="B355" t="str">
            <v>Dry stone soling in foundation and floor including sand filling in joints, leveling, watering etc. all complete.</v>
          </cell>
          <cell r="C355" t="str">
            <v xml:space="preserve">Dry stone soling in foundation and floor </v>
          </cell>
          <cell r="D355" t="str">
            <v>cu.m.</v>
          </cell>
        </row>
        <row r="356">
          <cell r="A356">
            <v>108</v>
          </cell>
          <cell r="B356" t="str">
            <v>Flat dry brick soling on flat in foundation and floor including sand filling in joints, leveling, ramming etc. all complete</v>
          </cell>
          <cell r="C356" t="str">
            <v xml:space="preserve">Flat dry brick soling on flat in foundation and floor </v>
          </cell>
          <cell r="D356" t="str">
            <v>sq.m.</v>
          </cell>
        </row>
        <row r="357">
          <cell r="A357">
            <v>109</v>
          </cell>
          <cell r="B357" t="str">
            <v>Pointing in flat stone paving</v>
          </cell>
          <cell r="C357" t="str">
            <v>Pointing in flat stone paving</v>
          </cell>
          <cell r="D357" t="str">
            <v>sq.m.</v>
          </cell>
        </row>
        <row r="358">
          <cell r="A358">
            <v>110</v>
          </cell>
          <cell r="B358" t="str">
            <v>Sand filling in flooring including supply of filling materials, watering, ramming etc. all complete</v>
          </cell>
          <cell r="C358" t="str">
            <v xml:space="preserve">Sand filling in flooring including watering, ramming etc. </v>
          </cell>
          <cell r="D358" t="str">
            <v>cu.m.</v>
          </cell>
        </row>
        <row r="359">
          <cell r="A359">
            <v>111</v>
          </cell>
          <cell r="B359" t="str">
            <v>Brick bat filling work</v>
          </cell>
          <cell r="C359" t="str">
            <v>Brick bat filling work</v>
          </cell>
          <cell r="D359" t="str">
            <v>cu.m.</v>
          </cell>
        </row>
        <row r="360">
          <cell r="A360">
            <v>112</v>
          </cell>
          <cell r="B360" t="str">
            <v>3 mm thick cement sand punning on floor, skriting, dado etc, including mixing laying and rubbing with steel trowel to a hard, smooth and shining surface and curing all complete.</v>
          </cell>
          <cell r="C360" t="str">
            <v>3 mm thick cement sand punning on floor, skriting, dado etc.</v>
          </cell>
          <cell r="D360" t="str">
            <v>sq.m.</v>
          </cell>
        </row>
        <row r="361">
          <cell r="A361">
            <v>113</v>
          </cell>
          <cell r="B361" t="str">
            <v>Plain plaster of paris in wall and ceiling including mixing laying and rubbing to a hard, smooth and shining surface all complete</v>
          </cell>
          <cell r="C361" t="str">
            <v>Plain plaster of paris in wall and ceiling</v>
          </cell>
          <cell r="D361" t="str">
            <v>sq.m.</v>
          </cell>
        </row>
        <row r="362">
          <cell r="A362">
            <v>114</v>
          </cell>
          <cell r="B362" t="str">
            <v>25mm thick sal wood planking work with salwood frame (size 50x75mm)  making 60x90cm room size  all complete.</v>
          </cell>
          <cell r="C362" t="str">
            <v xml:space="preserve">25mm thick sal wood planking work with salwood frame (size 50x75mm)  </v>
          </cell>
          <cell r="D362" t="str">
            <v>sq.m.</v>
          </cell>
        </row>
        <row r="363">
          <cell r="A363" t="str">
            <v>sfo{ ;d"x …`Ú M– Knfi6/sf] sfd</v>
          </cell>
        </row>
        <row r="364">
          <cell r="A364">
            <v>115</v>
          </cell>
          <cell r="B364" t="str">
            <v>12.5mm thick cement sand plaster in (1:3) ratio on ceiling of good finish including racking the joint, wetting of surfaces &amp; curing the work all complete.</v>
          </cell>
          <cell r="C364" t="str">
            <v>12.5mm thick cement sand plaster in (1:3) ratio on ceiling.</v>
          </cell>
          <cell r="D364" t="str">
            <v>sq.m.</v>
          </cell>
        </row>
        <row r="365">
          <cell r="A365">
            <v>116</v>
          </cell>
          <cell r="B365" t="str">
            <v>Supplying all material &amp; Laying 12.5mm th. c/s plaster in (1:3) ratio on ceiling of good finish  in line &amp; level  including racking the joint, wetting of surfaces &amp; curing the work all complete.</v>
          </cell>
          <cell r="C365" t="str">
            <v>12.5mm thick cement sand plaster in (1:4) ratio on ceiling.</v>
          </cell>
          <cell r="D365" t="str">
            <v>sq.m.</v>
          </cell>
        </row>
        <row r="366">
          <cell r="A366">
            <v>117</v>
          </cell>
          <cell r="B366" t="str">
            <v>12.5mm thick cement sand plaster in (1:4) ratio on wall of good finish including racking the joint, wetting of surfaces &amp; curing the work all complete.</v>
          </cell>
          <cell r="C366" t="str">
            <v>12.5mm thick cement sand plaster in (1:4) ratio on wall .</v>
          </cell>
          <cell r="D366" t="str">
            <v>sq.m.</v>
          </cell>
        </row>
        <row r="367">
          <cell r="A367">
            <v>118</v>
          </cell>
          <cell r="B367" t="str">
            <v>12.5mm thick cement sand plaster in (1:6) ratio on wall of good finish including racking the joint, wetting of surfaces &amp; curing the work all complete.</v>
          </cell>
          <cell r="C367" t="str">
            <v>12.5mm thick cement sand plaster in (1:6) ratio on wall.</v>
          </cell>
          <cell r="D367" t="str">
            <v>sq.m.</v>
          </cell>
        </row>
        <row r="368">
          <cell r="A368">
            <v>119</v>
          </cell>
          <cell r="B368" t="str">
            <v>12.5mm thick lime surki plaster in (1:2) ratio on wall and ceiling of good finish including racking the joint, wetting of surfaces &amp; curing the work all complete.</v>
          </cell>
          <cell r="C368" t="str">
            <v>12.5mm thick lime surki plaster in (1:2) ratio on wall and ceiling.</v>
          </cell>
          <cell r="D368" t="str">
            <v>sq.m.</v>
          </cell>
        </row>
        <row r="369">
          <cell r="A369">
            <v>120.1</v>
          </cell>
          <cell r="B369" t="str">
            <v>20mm thick lime surki plaster in (1:2) ratio on wall and ceiling of good finish including racking the joint, wetting of surfaces &amp; curing the work all complete.</v>
          </cell>
          <cell r="C369" t="str">
            <v xml:space="preserve">20mm thick lime surki plaster in (1:2) ratio on wall and ceiling </v>
          </cell>
          <cell r="D369" t="str">
            <v>sq.m.</v>
          </cell>
        </row>
        <row r="370">
          <cell r="A370">
            <v>120</v>
          </cell>
          <cell r="B370" t="str">
            <v>20mm thick cement sand plaster in (1:3) ratio on wall of good finish including racking the joint, wetting of surfaces &amp; curing the work all complete.</v>
          </cell>
          <cell r="C370" t="str">
            <v>20mm thick cement sand plaster in (1:3) ratio on wall.</v>
          </cell>
          <cell r="D370" t="str">
            <v>sq.m.</v>
          </cell>
        </row>
        <row r="371">
          <cell r="A371">
            <v>121</v>
          </cell>
          <cell r="B371" t="str">
            <v>Supplying all material &amp; Laying 20mm th. c/s plaster in (1:4) ratio on floor of good finish in line &amp; level including racking the joint, wetting of surfaces &amp; curing the work all complete.</v>
          </cell>
          <cell r="C371" t="str">
            <v>20mm thick cement sand plaster in (1:4) ratio on floor.</v>
          </cell>
          <cell r="D371" t="str">
            <v>sq.m.</v>
          </cell>
        </row>
        <row r="372">
          <cell r="A372">
            <v>122</v>
          </cell>
          <cell r="B372" t="str">
            <v>20mm thick cement sand plaster in (1:6) ratio on floor of good finish including racking the joint, wetting of surfaces &amp; curing the work all complete.</v>
          </cell>
          <cell r="C372" t="str">
            <v>20mm thick cement sand plaster in (1:6) ratio on floor .</v>
          </cell>
          <cell r="D372" t="str">
            <v>sq.m.</v>
          </cell>
        </row>
        <row r="373">
          <cell r="A373">
            <v>123</v>
          </cell>
          <cell r="B373" t="str">
            <v>25mm thick Leon plaster in wall of good finish including racking the joint, wetting of surfaces &amp; curing the work all complete.</v>
          </cell>
          <cell r="C373" t="str">
            <v>25mm thick Leon plaster in wall.</v>
          </cell>
          <cell r="D373" t="str">
            <v>sq.m.</v>
          </cell>
        </row>
        <row r="374">
          <cell r="A374">
            <v>124</v>
          </cell>
          <cell r="B374" t="str">
            <v>12mm thick Leon plaster in wall of good finish including racking the joint, wetting of surfaces &amp; curing the work all complete.</v>
          </cell>
          <cell r="C374" t="str">
            <v>12mm thick Leon plaster in wall.</v>
          </cell>
          <cell r="D374" t="str">
            <v>sq.m.</v>
          </cell>
        </row>
        <row r="375">
          <cell r="A375" t="str">
            <v>sfo{ ;d"x …6Ú M– /+u /f]ugsf] sfd</v>
          </cell>
        </row>
        <row r="376">
          <cell r="A376">
            <v>125</v>
          </cell>
          <cell r="B376" t="str">
            <v xml:space="preserve">Colouring with two coat white washing in new ceiling surface to give uniform colouring after rendering the surface all complete. </v>
          </cell>
          <cell r="C376" t="str">
            <v>Colouring with two coat white washing in new ceiling surface.</v>
          </cell>
          <cell r="D376" t="str">
            <v>sq.m.</v>
          </cell>
        </row>
        <row r="377">
          <cell r="A377">
            <v>126</v>
          </cell>
          <cell r="B377" t="str">
            <v xml:space="preserve">Colouring with two coat white washing in new wall surface to give uniform colouring after rendering the surface all complete. </v>
          </cell>
          <cell r="C377" t="str">
            <v>Colouring with two coat white washing in new wall surface.</v>
          </cell>
          <cell r="D377" t="str">
            <v>sq.m.</v>
          </cell>
        </row>
        <row r="378">
          <cell r="A378">
            <v>127</v>
          </cell>
          <cell r="B378" t="str">
            <v xml:space="preserve">Colouring with three coat white washing in new ceiling surface to give uniform colouring after rendering the surface all complete. </v>
          </cell>
          <cell r="C378" t="str">
            <v>Colouring with three coat white washing in new ceiling surface.</v>
          </cell>
          <cell r="D378" t="str">
            <v>sq.m.</v>
          </cell>
        </row>
        <row r="379">
          <cell r="A379">
            <v>128</v>
          </cell>
          <cell r="B379" t="str">
            <v xml:space="preserve">Colouring with three coat white washing in new wall surface to give uniform colouring after rendering the surface all complete. </v>
          </cell>
          <cell r="C379" t="str">
            <v>Colouring with three coat white washing in new wall surface.</v>
          </cell>
          <cell r="D379" t="str">
            <v>sq.m.</v>
          </cell>
        </row>
        <row r="380">
          <cell r="A380">
            <v>129</v>
          </cell>
          <cell r="B380" t="str">
            <v xml:space="preserve">Colouring with one coat white washing in old  surface to give uniform colouring after rendering the surface all complete. </v>
          </cell>
          <cell r="C380" t="str">
            <v>Colouring with one coat white washing in old  surface.</v>
          </cell>
          <cell r="D380" t="str">
            <v>sq.m.</v>
          </cell>
        </row>
        <row r="381">
          <cell r="A381">
            <v>130</v>
          </cell>
          <cell r="B381" t="str">
            <v xml:space="preserve">Colouring with one coat distemper paint with one coat primer to give uniform colouring after rendering the surface all complete. </v>
          </cell>
          <cell r="C381" t="str">
            <v>Colouring with one coat distemper paint with one coat primer.</v>
          </cell>
          <cell r="D381" t="str">
            <v>sq.m.</v>
          </cell>
        </row>
        <row r="382">
          <cell r="A382">
            <v>131</v>
          </cell>
          <cell r="B382" t="str">
            <v>Providing &amp; painting two coats of Readymade acrylic washable Distemper paint with one coat of cement primer of approved brand and colour over  plastered surfaces   of building,  walls ceiling and passage area as per specifications and instruction of the s</v>
          </cell>
          <cell r="C382" t="str">
            <v>Colouring with two coat distemper paint with one coat primer.</v>
          </cell>
          <cell r="D382" t="str">
            <v>sq.m.</v>
          </cell>
        </row>
        <row r="383">
          <cell r="A383">
            <v>132</v>
          </cell>
          <cell r="B383" t="str">
            <v>Colouring with 1 coats waterproof cement paint of approved colour to give uniform colouring after rendering the surface all complete.</v>
          </cell>
          <cell r="C383" t="str">
            <v>Colouring with 1 coats waterproof cement paint of approved colour.</v>
          </cell>
          <cell r="D383" t="str">
            <v>sq.m.</v>
          </cell>
        </row>
        <row r="384">
          <cell r="A384">
            <v>133</v>
          </cell>
          <cell r="B384" t="str">
            <v>Colouring with 2 coats waterproof cement paint of approved colour to give uniform colouring after rendering the surface all complete.</v>
          </cell>
          <cell r="C384" t="str">
            <v>Colouring with 2 coats waterproof cement paint of approved colour.</v>
          </cell>
          <cell r="D384" t="str">
            <v>sq.m.</v>
          </cell>
        </row>
        <row r="385">
          <cell r="A385">
            <v>134</v>
          </cell>
          <cell r="B385" t="str">
            <v>1 coats of ready made enamel paint of approved colour over 1 coats of primer Painting over porperly sanded wooden surface all complete</v>
          </cell>
          <cell r="C385" t="str">
            <v>1 coats of ready made enamel paint of approved colour over 1 coats of primer.</v>
          </cell>
          <cell r="D385" t="str">
            <v>sq.m.</v>
          </cell>
        </row>
        <row r="386">
          <cell r="A386">
            <v>135</v>
          </cell>
          <cell r="B386" t="str">
            <v>Providing &amp; painting two 2 coats of ready made enamel paint of approved colour over 1 coats of primer Painting over porperly sanded wooden surface all complete</v>
          </cell>
          <cell r="C386" t="str">
            <v>2 coats of ready made enamel paint of approved colour over 1 coats of primer.</v>
          </cell>
          <cell r="D386" t="str">
            <v>sq.m.</v>
          </cell>
        </row>
        <row r="387">
          <cell r="A387">
            <v>136</v>
          </cell>
          <cell r="B387" t="str">
            <v>1 coats of ready made plastic emulsion paint of approved colour over 1 coats of primer Painting over porperly cleaned surface all complete</v>
          </cell>
          <cell r="C387" t="str">
            <v>1 coats of ready made plastic emulsion paint of approved colour over 1 coats of primer Painting.</v>
          </cell>
          <cell r="D387" t="str">
            <v>sq.m.</v>
          </cell>
        </row>
        <row r="388">
          <cell r="A388">
            <v>137</v>
          </cell>
          <cell r="B388" t="str">
            <v>2 coats of plastic emulsion paint paint of approved colour over 1 coats of primer Painting over porperly cleaned surface all complete</v>
          </cell>
          <cell r="C388" t="str">
            <v xml:space="preserve">2 coats of plastic emulsion paint  of approved colour over 1 coats of primer Painting </v>
          </cell>
          <cell r="D388" t="str">
            <v>sq.m.</v>
          </cell>
        </row>
        <row r="389">
          <cell r="A389">
            <v>138</v>
          </cell>
          <cell r="B389" t="str">
            <v>Colouring with duracel paint of approved colour on brick wall face to give uniform colouring after rendering the surface all complete.</v>
          </cell>
          <cell r="C389" t="str">
            <v xml:space="preserve">Colouring with duracel paint of approved colour on brick wall face </v>
          </cell>
          <cell r="D389" t="str">
            <v>sq.m.</v>
          </cell>
        </row>
        <row r="390">
          <cell r="A390">
            <v>139</v>
          </cell>
          <cell r="B390" t="str">
            <v>1 coats of apex paint(weather coat) of approved colour without primer Painting over porperly cleaned surface all complete</v>
          </cell>
          <cell r="C390" t="str">
            <v xml:space="preserve">1 coats of apex paint(weather coat) of approved colour without primer Painting </v>
          </cell>
          <cell r="D390" t="str">
            <v>sq.m.</v>
          </cell>
        </row>
        <row r="391">
          <cell r="A391">
            <v>140</v>
          </cell>
          <cell r="B391" t="str">
            <v>Supplying and Spreading 2 coats of apex paint(weather coat) of approved colour with one coat of primer Painting over porperly cleaned surface all complete</v>
          </cell>
          <cell r="C391" t="str">
            <v xml:space="preserve">2 coats of apex paint(weather coat) of approved colour without primer Painting </v>
          </cell>
          <cell r="D391" t="str">
            <v>sq.m.</v>
          </cell>
        </row>
        <row r="392">
          <cell r="A392">
            <v>141</v>
          </cell>
          <cell r="B392" t="str">
            <v>Providing &amp; painting Two coats of aluminium paint over one coat of primer in metal surface to give uniform colouring after rendering the surface all complete.</v>
          </cell>
          <cell r="C392" t="str">
            <v xml:space="preserve">Two coats of aluminium paint over one coat of primer in metal surface </v>
          </cell>
          <cell r="D392" t="str">
            <v>sq.m.</v>
          </cell>
        </row>
        <row r="393">
          <cell r="A393">
            <v>142</v>
          </cell>
          <cell r="B393" t="str">
            <v>Two coats of red oxide painting in metal surfaces in properly sanded surface including sealing voids with putting all complete.</v>
          </cell>
          <cell r="C393" t="str">
            <v>Two coats of red oxide painting in metal surfaces in properly sanded surface.</v>
          </cell>
          <cell r="D393" t="str">
            <v>sq.m.</v>
          </cell>
        </row>
        <row r="394">
          <cell r="A394">
            <v>143</v>
          </cell>
          <cell r="B394" t="str">
            <v>1 coats of double boiled linsid oil painting over porperly cleaned surface all complete</v>
          </cell>
          <cell r="C394" t="str">
            <v xml:space="preserve">1 coats of double boiled linsid oil painting </v>
          </cell>
          <cell r="D394" t="str">
            <v>sq.m.</v>
          </cell>
        </row>
        <row r="395">
          <cell r="A395">
            <v>144</v>
          </cell>
          <cell r="B395" t="str">
            <v>2 coats of double boiled linsid oil painting over porperly cleaned surface all complete</v>
          </cell>
          <cell r="C395" t="str">
            <v xml:space="preserve">2 coats of double boiled linsid oil painting </v>
          </cell>
          <cell r="D395" t="str">
            <v>sq.m.</v>
          </cell>
        </row>
        <row r="396">
          <cell r="A396">
            <v>145</v>
          </cell>
          <cell r="B396" t="str">
            <v>1 coats of commercial varnesh painting over porperly cleaned surface all complete</v>
          </cell>
          <cell r="C396" t="str">
            <v xml:space="preserve">1 coats of commercial varnesh painting </v>
          </cell>
          <cell r="D396" t="str">
            <v>sq.m.</v>
          </cell>
        </row>
        <row r="397">
          <cell r="A397">
            <v>146</v>
          </cell>
          <cell r="B397" t="str">
            <v>2 coats of commercial varnesh painting over porperly cleaned surface all complete</v>
          </cell>
          <cell r="C397" t="str">
            <v xml:space="preserve">2 coats of commercial varnesh painting </v>
          </cell>
          <cell r="D397" t="str">
            <v>sq.m.</v>
          </cell>
        </row>
        <row r="398">
          <cell r="A398">
            <v>147</v>
          </cell>
          <cell r="B398" t="str">
            <v>1 coats of bitumen (Alkatra) painting over porperly cleaned surface all complete</v>
          </cell>
          <cell r="C398" t="str">
            <v xml:space="preserve">1 coats of bitumen (Alkatra) painting </v>
          </cell>
          <cell r="D398" t="str">
            <v>sq.m.</v>
          </cell>
        </row>
        <row r="399">
          <cell r="A399">
            <v>148</v>
          </cell>
          <cell r="B399" t="str">
            <v>2 coats of bitumen (Alkatra) painting over porperly cleaned surface all complete</v>
          </cell>
          <cell r="C399" t="str">
            <v xml:space="preserve">2 coats of bitumen (Alkatra) painting </v>
          </cell>
          <cell r="D399" t="str">
            <v>sq.m.</v>
          </cell>
        </row>
        <row r="400">
          <cell r="A400">
            <v>149</v>
          </cell>
          <cell r="B400" t="str">
            <v>Three coats of chapra polishing in wood surfaces with approved colour in properly sanded surface including sealing voids with putting all complete.</v>
          </cell>
          <cell r="C400" t="str">
            <v xml:space="preserve">Three coats of chapra polishing in wood surfaces with approved colour </v>
          </cell>
          <cell r="D400" t="str">
            <v>sq.m.</v>
          </cell>
        </row>
        <row r="401">
          <cell r="A401">
            <v>150</v>
          </cell>
          <cell r="B401" t="str">
            <v>1 coats of Tata red oxide painting over porperly cleaned surface all complete</v>
          </cell>
          <cell r="C401" t="str">
            <v xml:space="preserve">1 coats of Tata red oxide painting </v>
          </cell>
          <cell r="D401" t="str">
            <v>sq.m.</v>
          </cell>
        </row>
        <row r="402">
          <cell r="A402">
            <v>151</v>
          </cell>
          <cell r="B402" t="str">
            <v>Two coats of tata red oxide painting with approved colour in properly cleaned surface including sealing voids with putting all complete.</v>
          </cell>
          <cell r="C402" t="str">
            <v xml:space="preserve">Two coats of tata red oxide painting with approved colour </v>
          </cell>
          <cell r="D402" t="str">
            <v>sq.m.</v>
          </cell>
        </row>
        <row r="403">
          <cell r="A403" t="str">
            <v>sfo{ ;d"x …7Ú M– l6Ksf/ ug]{ sfd</v>
          </cell>
        </row>
        <row r="404">
          <cell r="A404">
            <v>152</v>
          </cell>
          <cell r="B404" t="str">
            <v>Flush pointing work in  (1:1) cement sand mortar on brick works with good finish including curing as per instruciton all complete.</v>
          </cell>
          <cell r="C404" t="str">
            <v>Flush pointing work in  (1:1) cement sand mortar on brick works.</v>
          </cell>
          <cell r="D404" t="str">
            <v>sq.m.</v>
          </cell>
        </row>
        <row r="405">
          <cell r="A405">
            <v>153</v>
          </cell>
          <cell r="B405" t="str">
            <v>Ruled pointing work in  (1:1) cement sand mortar on brick works with good finish including curing as per instruciton all complete.</v>
          </cell>
          <cell r="C405" t="str">
            <v>Ruled pointing work in  (1:1) cement sand mortar on brick works.</v>
          </cell>
          <cell r="D405" t="str">
            <v>sq.m.</v>
          </cell>
        </row>
        <row r="406">
          <cell r="A406">
            <v>154</v>
          </cell>
          <cell r="B406" t="str">
            <v>Flush pointing work in  (1:2) cement sand mortar on brick works with good finish including curing as per instruciton all complete.</v>
          </cell>
          <cell r="C406" t="str">
            <v>Flush pointing work in  (1:2) cement sand mortar on brick works.</v>
          </cell>
          <cell r="D406" t="str">
            <v>sq.m.</v>
          </cell>
        </row>
        <row r="407">
          <cell r="A407">
            <v>155</v>
          </cell>
          <cell r="B407" t="str">
            <v>Ruled pointing work in  (1:2) cement sand mortar on brick works with good finish including curing as per instruciton all complete.</v>
          </cell>
          <cell r="C407" t="str">
            <v>Ruled pointing work in  (1:2) cement sand mortar on brick works.</v>
          </cell>
          <cell r="D407" t="str">
            <v>sq.m.</v>
          </cell>
        </row>
        <row r="408">
          <cell r="A408">
            <v>156</v>
          </cell>
          <cell r="B408" t="str">
            <v>Flush pointing work in  (1:3) cement sand mortar on brick works with good finish including curing as per instruciton all complete.</v>
          </cell>
          <cell r="C408" t="str">
            <v>Flush pointing work in  (1:3) cement sand mortar on brick works.</v>
          </cell>
          <cell r="D408" t="str">
            <v>sq.m.</v>
          </cell>
        </row>
        <row r="409">
          <cell r="A409">
            <v>157</v>
          </cell>
          <cell r="B409" t="str">
            <v>Ruled pointing work in  (1:3) cement sand mortar on brick works with good finish including curing as per instruciton all complete.</v>
          </cell>
          <cell r="C409" t="str">
            <v>Ruled pointing work in  (1:3) cement sand mortar on brick works.</v>
          </cell>
          <cell r="D409" t="str">
            <v>sq.m.</v>
          </cell>
        </row>
        <row r="410">
          <cell r="A410">
            <v>158</v>
          </cell>
          <cell r="B410" t="str">
            <v>Ruled pointing work in  (1:1) cement sand mortar on boulder stone work with good finish including curing as per instruciton all complete.</v>
          </cell>
          <cell r="C410" t="str">
            <v>Ruled pointing work in  (1:1) cement sand mortar on boulder stone work.</v>
          </cell>
          <cell r="D410" t="str">
            <v>sq.m.</v>
          </cell>
        </row>
        <row r="411">
          <cell r="A411">
            <v>159</v>
          </cell>
          <cell r="B411" t="str">
            <v>Ruled pointing work in  (1:2) cement sand mortar on boulder stone work with good finish including curing as per instruciton all complete.</v>
          </cell>
          <cell r="C411" t="str">
            <v xml:space="preserve">Ruled pointing work in  (1:2) cement sand mortar on boulder stone work </v>
          </cell>
          <cell r="D411" t="str">
            <v>sq.m.</v>
          </cell>
        </row>
        <row r="412">
          <cell r="A412">
            <v>160</v>
          </cell>
          <cell r="B412" t="str">
            <v>Ruled pointing work in  (1:3) cement sand mortar on boulder stone work with good finish including curing as per instruciton all complete.</v>
          </cell>
          <cell r="C412" t="str">
            <v>Ruled pointing work in  (1:3) cement sand mortar on boulder stone work.</v>
          </cell>
          <cell r="D412" t="str">
            <v>sq.m.</v>
          </cell>
        </row>
        <row r="413">
          <cell r="A413">
            <v>161</v>
          </cell>
          <cell r="B413" t="str">
            <v>Ruled pointing work in  (1:3) cement sand mortar on Asler work with good finish including curing as per instruciton all complete.</v>
          </cell>
          <cell r="C413" t="str">
            <v>Ruled pointing work in  (1:3) cement sand mortar on Asler work.</v>
          </cell>
          <cell r="D413" t="str">
            <v>sq.m.</v>
          </cell>
        </row>
        <row r="414">
          <cell r="A414">
            <v>162</v>
          </cell>
          <cell r="B414" t="str">
            <v>Flush pointing work in  (1:3) cement sand mortar on 45 x 45 cm flag stone paving works with good finish including curing as per instruciton all complete.</v>
          </cell>
          <cell r="C414" t="str">
            <v>Flush pointing work in  (1:3) cement sand mortar on 45 x 45 cm flag stone paving works.</v>
          </cell>
          <cell r="D414" t="str">
            <v>sq.m.</v>
          </cell>
        </row>
        <row r="415">
          <cell r="A415">
            <v>163</v>
          </cell>
          <cell r="B415" t="str">
            <v>1:1 cement sand pointing work in Telia floor tile with good finishing including curing  all complete</v>
          </cell>
          <cell r="C415" t="str">
            <v>Pointing work in  (1:1) cement sand mortar for Telia flooring.</v>
          </cell>
          <cell r="D415" t="str">
            <v>sq.m.</v>
          </cell>
        </row>
        <row r="416">
          <cell r="A416">
            <v>164</v>
          </cell>
          <cell r="B416" t="str">
            <v>3 mm thick cement sand punning (1:1) on floor, skriting, dado etc, including mixing laying and rubbing with steel trowel to a hard, smooth and shining surface and curing all complete.</v>
          </cell>
          <cell r="C416" t="str">
            <v>3 mm thick cement sand punning (1:1) on floor, skriting, dado etc.</v>
          </cell>
          <cell r="D416" t="str">
            <v>sq.m.</v>
          </cell>
        </row>
        <row r="417">
          <cell r="A417">
            <v>165</v>
          </cell>
          <cell r="B417" t="str">
            <v>3 mm thick lime plastering work including mixing laying and rubbing with steel trowel to a hard, smooth and shining surface and curing all complete.</v>
          </cell>
          <cell r="C417" t="str">
            <v>3 mm thick lime plastering work.</v>
          </cell>
          <cell r="D417" t="str">
            <v>sq.m.</v>
          </cell>
        </row>
        <row r="418">
          <cell r="A418">
            <v>166</v>
          </cell>
          <cell r="B418" t="str">
            <v>3 mm thick cement plastering work including mixing laying and rubbing with steel trowel to a hard, smooth and shining surface and curing all complete.</v>
          </cell>
          <cell r="C418" t="str">
            <v>3mm thick cement plastering work.</v>
          </cell>
          <cell r="D418" t="str">
            <v>sq.m.</v>
          </cell>
        </row>
        <row r="419">
          <cell r="A419" t="str">
            <v>sfo{ ;d"x …8Ú M– jf6/ k|'lkm+u ug]{ sfd</v>
          </cell>
        </row>
        <row r="420">
          <cell r="A420">
            <v>167</v>
          </cell>
          <cell r="B420" t="str">
            <v>2 cm thick (1:2) cement sand mortar DPC work with water proof compound including mixing laying and rubbing with steel trowel to a hard, smooth and shining surface and curing all complete.</v>
          </cell>
          <cell r="C420" t="str">
            <v>2 cm thick (1:2) cement sand mortar DPC work with water proof compound.</v>
          </cell>
          <cell r="D420" t="str">
            <v>sq.m.</v>
          </cell>
        </row>
        <row r="421">
          <cell r="A421">
            <v>167.1</v>
          </cell>
          <cell r="B421" t="str">
            <v>Providing and laying 2 coats of water proofing materials for terrace roof (elastocrate cementious elastrometric water proofing coating two components) capacity per Kg 6 sq ft as per specification and direction complete works.</v>
          </cell>
          <cell r="D421" t="str">
            <v>sq.m.</v>
          </cell>
        </row>
        <row r="422">
          <cell r="A422">
            <v>168</v>
          </cell>
          <cell r="B422" t="str">
            <v>Providing, laying and curing 38mm thick 1:2:4 concrete and  (1:1) cement sand punning on roof (kora masino)of buildings on  perfect line &amp; level as per design, specification and instruction of site engineer.</v>
          </cell>
          <cell r="C422" t="str">
            <v>2.5 cm thick (1:1.5:3) concrete DPC work with water proof compound.</v>
          </cell>
          <cell r="D422" t="str">
            <v>sq.m.</v>
          </cell>
        </row>
        <row r="423">
          <cell r="A423">
            <v>169</v>
          </cell>
          <cell r="B423" t="str">
            <v>3.8 cm thick (1:2:4) concrete DPC work with water proof compound including mixing laying and rubbing with steel trowel to a hard, smooth and shining surface and curing all complete.</v>
          </cell>
          <cell r="C423" t="str">
            <v>3.8 cm thick (1:2:4) concrete DPC work with water proof compound.</v>
          </cell>
          <cell r="D423" t="str">
            <v>sq.m.</v>
          </cell>
        </row>
        <row r="424">
          <cell r="A424">
            <v>170</v>
          </cell>
          <cell r="B424" t="str">
            <v>1 coats of bitumen (Alkatra) painting over DPC course and covering porperly with river sand .</v>
          </cell>
          <cell r="C424" t="str">
            <v>1 coats of bitumen (Alkatra) painting over DPC course and covering porperly with river sand .</v>
          </cell>
          <cell r="D424" t="str">
            <v>sq.m.</v>
          </cell>
        </row>
        <row r="425">
          <cell r="A425">
            <v>171</v>
          </cell>
          <cell r="B425" t="str">
            <v xml:space="preserve">Supplying and laying of one layer of 500 gauge Polythene sheet on prepared surface </v>
          </cell>
          <cell r="C425" t="str">
            <v xml:space="preserve">Supplying and laying of one layer of 500 gauge Polythene sheet </v>
          </cell>
          <cell r="D425" t="str">
            <v>sq.m.</v>
          </cell>
        </row>
        <row r="426">
          <cell r="A426">
            <v>172</v>
          </cell>
          <cell r="B426" t="str">
            <v>One layer Tarfelt laying over evenly spread roofing grade bitumen with river sand on cleaned surface.</v>
          </cell>
          <cell r="C426" t="str">
            <v xml:space="preserve">One layer Tarfelt laying over evenly spread roofing grade bitumen with river sand </v>
          </cell>
          <cell r="D426" t="str">
            <v>sq.m.</v>
          </cell>
        </row>
        <row r="427">
          <cell r="A427">
            <v>173</v>
          </cell>
          <cell r="B427" t="str">
            <v>Two layer Tarfelt laying over evenly spread roofing grade bitumen with river sand on cleaned surface.</v>
          </cell>
          <cell r="C427" t="str">
            <v xml:space="preserve">Two layer Tarfelt laying over evenly spread roofing grade bitumen with river sand </v>
          </cell>
          <cell r="D427" t="str">
            <v>sq.m.</v>
          </cell>
        </row>
        <row r="428">
          <cell r="A428">
            <v>174</v>
          </cell>
          <cell r="B428" t="str">
            <v>One layer damp proof grade Tarfelt laying over evenly spread roofing grade bitumen with river sand on cleaned surface.</v>
          </cell>
          <cell r="C428" t="str">
            <v xml:space="preserve">One layer damp proof grade Tarfelt laying over evenly spread roofing grade bitumen with river sand </v>
          </cell>
          <cell r="D428" t="str">
            <v>sq.m.</v>
          </cell>
        </row>
        <row r="429">
          <cell r="A429" t="str">
            <v>sfo{ ;d"x …9Ú M– dd{t ;DaGwL sfd</v>
          </cell>
        </row>
        <row r="430">
          <cell r="A430">
            <v>175</v>
          </cell>
          <cell r="B430" t="str">
            <v>Taking out damaged brick from the wall and replacing new in1:6 CM</v>
          </cell>
          <cell r="C430" t="str">
            <v>Taking out damaged brick from the wall and replacing new in1:6 CM</v>
          </cell>
          <cell r="D430" t="str">
            <v>cu.m.</v>
          </cell>
        </row>
        <row r="431">
          <cell r="A431">
            <v>176</v>
          </cell>
          <cell r="B431" t="str">
            <v>Cleaning old surface with linsid oil and ready made enamel painting work</v>
          </cell>
          <cell r="C431" t="str">
            <v>Cleaning old surface with linsid oil and ready made enamel painting work</v>
          </cell>
          <cell r="D431" t="str">
            <v>sq.m.</v>
          </cell>
        </row>
        <row r="432">
          <cell r="A432">
            <v>177</v>
          </cell>
          <cell r="B432" t="str">
            <v>Dismentaling of old lime surkhi / cement Sand plaster including disposal of the debris out of site.</v>
          </cell>
          <cell r="C432" t="str">
            <v xml:space="preserve">Dismentaling of old lime surkhi / cement Sand plaster </v>
          </cell>
          <cell r="D432" t="str">
            <v>sq.m.</v>
          </cell>
        </row>
        <row r="433">
          <cell r="A433">
            <v>178</v>
          </cell>
          <cell r="B433" t="str">
            <v>Dismantling of roof tile in cement mortar including disposal of the debris out of site .</v>
          </cell>
          <cell r="C433" t="str">
            <v xml:space="preserve">Dismantling of roof tile in cement mortar </v>
          </cell>
          <cell r="D433" t="str">
            <v>sq.m.</v>
          </cell>
        </row>
        <row r="434">
          <cell r="A434">
            <v>179</v>
          </cell>
          <cell r="B434" t="str">
            <v>Dismantling of existing brickwork in mud mortar including disposal of the debris out of site .</v>
          </cell>
          <cell r="C434" t="str">
            <v xml:space="preserve">Dismantling of existing brickwork in mud mortar including </v>
          </cell>
          <cell r="D434" t="str">
            <v>cu.m.</v>
          </cell>
        </row>
        <row r="435">
          <cell r="A435">
            <v>180</v>
          </cell>
          <cell r="B435" t="str">
            <v>Dismantling of existing brickwork in cement / lime surkhi mortar including disposal of the debris out of site .</v>
          </cell>
          <cell r="C435" t="str">
            <v xml:space="preserve">Dismantling of existing brickwork in cement / lime surkhi mortar </v>
          </cell>
          <cell r="D435" t="str">
            <v>cu.m.</v>
          </cell>
        </row>
        <row r="436">
          <cell r="A436">
            <v>181</v>
          </cell>
          <cell r="B436" t="str">
            <v xml:space="preserve">Dismantling of  RCC work including disposal of the debris out of site . </v>
          </cell>
          <cell r="C436" t="str">
            <v xml:space="preserve">Dismantling of  RCC work </v>
          </cell>
          <cell r="D436" t="str">
            <v>cu.m.</v>
          </cell>
        </row>
        <row r="437">
          <cell r="A437">
            <v>182</v>
          </cell>
          <cell r="B437" t="str">
            <v>Dismantling of P.C.C./L.C.C. work  including disposal of the debris out of site.</v>
          </cell>
          <cell r="C437" t="str">
            <v xml:space="preserve">Dismantling of P.C.C./L.C.C. work  </v>
          </cell>
          <cell r="D437" t="str">
            <v>cu.m.</v>
          </cell>
        </row>
        <row r="438">
          <cell r="A438" t="str">
            <v>sfo{ ;d"x …0fÚ M– kmnfdsf] sfd</v>
          </cell>
        </row>
        <row r="439">
          <cell r="A439">
            <v>183</v>
          </cell>
          <cell r="B439" t="str">
            <v>Making and fitting MS grill including red oxide paint all complete</v>
          </cell>
          <cell r="C439" t="str">
            <v xml:space="preserve">Making and fitting MS grill including red oxide paint </v>
          </cell>
          <cell r="D439" t="str">
            <v>k.g.</v>
          </cell>
        </row>
        <row r="440">
          <cell r="A440">
            <v>184</v>
          </cell>
          <cell r="B440" t="str">
            <v xml:space="preserve"> 3x20mm size M.S. grill with almunium paints as per design and instruction all complete.</v>
          </cell>
          <cell r="C440" t="str">
            <v xml:space="preserve"> 3x20mm size M.S. grill with almunium paints.</v>
          </cell>
          <cell r="D440" t="str">
            <v>sq.m.</v>
          </cell>
        </row>
        <row r="441">
          <cell r="A441">
            <v>185</v>
          </cell>
          <cell r="B441" t="str">
            <v>Supplying,making and fixing 4.5x20mm size M.S. grill with almunium paints as per design and instruction all complete.</v>
          </cell>
          <cell r="C441" t="str">
            <v xml:space="preserve"> 4.5x20mm size M.S. grill with almunium paints.</v>
          </cell>
          <cell r="D441" t="str">
            <v>sq.m.</v>
          </cell>
        </row>
        <row r="442">
          <cell r="A442">
            <v>186</v>
          </cell>
          <cell r="B442" t="str">
            <v xml:space="preserve"> Supply and fixing of M.S. collapsible gate including with primer painting and all necessary accessories all complete</v>
          </cell>
          <cell r="C442" t="str">
            <v xml:space="preserve"> Supply and fixing of M.S. collapsible gate including with primer peinting.</v>
          </cell>
          <cell r="D442" t="str">
            <v>sq.m.</v>
          </cell>
        </row>
        <row r="443">
          <cell r="A443">
            <v>187</v>
          </cell>
          <cell r="B443" t="str">
            <v>Supply and fixing 16/18 gauge M.S. Rolling shutter with all necessary accessories, all complete.</v>
          </cell>
          <cell r="C443" t="str">
            <v>Supply and fixing 16/18 gauge M.S. Rolling shutter.</v>
          </cell>
          <cell r="D443" t="str">
            <v>sq.m.</v>
          </cell>
        </row>
        <row r="444">
          <cell r="A444">
            <v>188</v>
          </cell>
          <cell r="B444" t="str">
            <v xml:space="preserve"> Supply and fixing of  Iron gate made up of 16 gauge black sheet on 50 X 50 X 4 mm M.S. angle frame including with all necessary accessories, all complete. </v>
          </cell>
          <cell r="C444" t="str">
            <v xml:space="preserve"> Supply and fixing of  Iron gate made up of 16 gauge black sheet on 50 X 50 X 4 mm M.S. angle frame.</v>
          </cell>
          <cell r="D444" t="str">
            <v>k.g.</v>
          </cell>
        </row>
        <row r="445">
          <cell r="A445">
            <v>189</v>
          </cell>
          <cell r="B445" t="str">
            <v>GI barbed wire fencing work</v>
          </cell>
          <cell r="C445" t="str">
            <v>GI barbed wire fencing work</v>
          </cell>
          <cell r="D445" t="str">
            <v>Rm</v>
          </cell>
        </row>
        <row r="446">
          <cell r="A446">
            <v>190</v>
          </cell>
          <cell r="B446" t="str">
            <v>Placing salwood Post @ 3m and 5 layer + 2layer diagonal barbed wire fencing work</v>
          </cell>
          <cell r="C446" t="str">
            <v>Placing salwood Post @ 3m and 5 layer + 2layer diagonal barbed wire fencing work</v>
          </cell>
          <cell r="D446" t="str">
            <v>Rm</v>
          </cell>
        </row>
        <row r="447">
          <cell r="A447" t="str">
            <v>sfo{ ;d"x …tÚ M– gofF sfd</v>
          </cell>
        </row>
        <row r="448">
          <cell r="A448">
            <v>191</v>
          </cell>
          <cell r="B448" t="str">
            <v>Supplying &amp; Fixing  of Aluminium Sliding window 2 pannel Colour section size (85x50x1.3)mm with fixed ventilation with flymesh pannel using 5mm glasses as  per  drawing &amp; instruction of site Engineer.</v>
          </cell>
          <cell r="C448" t="str">
            <v xml:space="preserve"> Aluminium fix panel at sliding windows of section (88 x38.1x1.1) </v>
          </cell>
          <cell r="D448" t="str">
            <v>sq.m.</v>
          </cell>
        </row>
        <row r="449">
          <cell r="A449">
            <v>192</v>
          </cell>
          <cell r="B449" t="str">
            <v xml:space="preserve"> Aluminium sliding window with fixed panels without fly mesh shutter of section (88 x38.1x1.1) </v>
          </cell>
          <cell r="C449" t="str">
            <v xml:space="preserve"> Aluminium sliding window with fixed panels without fly mesh shutter of section (88 x38.1x1.1) </v>
          </cell>
          <cell r="D449" t="str">
            <v>sq.m.</v>
          </cell>
        </row>
        <row r="450">
          <cell r="A450">
            <v>193</v>
          </cell>
          <cell r="B450" t="str">
            <v xml:space="preserve"> Aluminium sliding door of section (101 x45x1.1) </v>
          </cell>
          <cell r="C450" t="str">
            <v xml:space="preserve"> Aluminium sliding door of section (101 x45x1.1) </v>
          </cell>
          <cell r="D450" t="str">
            <v>sq.m.</v>
          </cell>
        </row>
        <row r="451">
          <cell r="A451">
            <v>194</v>
          </cell>
          <cell r="B451" t="str">
            <v xml:space="preserve">Aluminium casement windows of section (54 x38 x1.1) </v>
          </cell>
          <cell r="C451" t="str">
            <v>Aluminium casement windows of section (54 x38 x1.1)</v>
          </cell>
          <cell r="D451" t="str">
            <v>sq.m.</v>
          </cell>
        </row>
        <row r="452">
          <cell r="A452">
            <v>195</v>
          </cell>
          <cell r="B452" t="str">
            <v xml:space="preserve">Aluminium casement door of section (101 x45 x1.1) </v>
          </cell>
          <cell r="C452" t="str">
            <v xml:space="preserve">Aluminium casement door of section (101 x45 x1.1) </v>
          </cell>
          <cell r="D452" t="str">
            <v>sq.m.</v>
          </cell>
        </row>
        <row r="453">
          <cell r="A453">
            <v>196</v>
          </cell>
          <cell r="B453" t="str">
            <v xml:space="preserve">Aluminium swing door of section (101x45x1.1) </v>
          </cell>
          <cell r="C453" t="str">
            <v xml:space="preserve">Aluminium swing door of section (101x45x1.1) </v>
          </cell>
          <cell r="D453" t="str">
            <v>sq.m.</v>
          </cell>
        </row>
        <row r="454">
          <cell r="A454">
            <v>197</v>
          </cell>
          <cell r="B454" t="str">
            <v xml:space="preserve">Aluminium sliding windows of section (88 x38 x1.1) </v>
          </cell>
          <cell r="C454" t="str">
            <v xml:space="preserve">Aluminium sliding windows of section (88 x38 x1.1) </v>
          </cell>
          <cell r="D454" t="str">
            <v>sq.m.</v>
          </cell>
        </row>
        <row r="455">
          <cell r="A455">
            <v>198</v>
          </cell>
          <cell r="B455" t="str">
            <v xml:space="preserve">Aluminium partition with 5 mm thick glass and 9 mm thick laminated board of section (101 x45x1.1) </v>
          </cell>
          <cell r="C455" t="str">
            <v xml:space="preserve">Aluminium partition with 5 mm thick glass and 9 mm thick laminated board of section (101 x45x1.1) </v>
          </cell>
          <cell r="D455" t="str">
            <v>sq.m.</v>
          </cell>
        </row>
        <row r="456">
          <cell r="A456">
            <v>199</v>
          </cell>
          <cell r="B456" t="str">
            <v xml:space="preserve">Aluminium partition with 5 mm thick glass and 9 mm thick laminated board of section (64 x38x1.1) </v>
          </cell>
          <cell r="C456" t="str">
            <v xml:space="preserve">Aluminium partition with 5 mm thick glass and 9 mm </v>
          </cell>
          <cell r="D456" t="str">
            <v>sq.m.</v>
          </cell>
        </row>
        <row r="457">
          <cell r="A457">
            <v>200</v>
          </cell>
          <cell r="B457" t="str">
            <v xml:space="preserve">M.S.black pipe roof truss with I.S. or B.S. section including jointing, fixing, erection and primer painting with all necessary M.S. bed plates, shoe angles anchor bolts leas sheeting or cement grouting as per drawing and instructions, all complete . </v>
          </cell>
          <cell r="C457" t="str">
            <v xml:space="preserve">M.S.black pipe roof truss with primer painting </v>
          </cell>
          <cell r="D457" t="str">
            <v>kg</v>
          </cell>
        </row>
        <row r="458">
          <cell r="A458">
            <v>201</v>
          </cell>
          <cell r="B458" t="str">
            <v xml:space="preserve">M.S. blackpipe purlin with I.S. or B.S. section including jointting , fixing, erection and primer painting with all necessary M.S. bed plates, shoe angles, anchor bolts leas sheeting or cement grouting as per drawing and instructions all complete . </v>
          </cell>
          <cell r="C458" t="str">
            <v xml:space="preserve">M.S. blackpipe purlin with primer painting </v>
          </cell>
          <cell r="D458" t="str">
            <v>kg</v>
          </cell>
        </row>
        <row r="459">
          <cell r="A459">
            <v>202</v>
          </cell>
          <cell r="B459" t="str">
            <v xml:space="preserve">Supply and fixing of 75X100mm Sisam wood handrail including fittings as per drawing and instructions all complete </v>
          </cell>
          <cell r="C459" t="str">
            <v xml:space="preserve">Supply and fixing of 75X100mm Sisam wood handrail </v>
          </cell>
          <cell r="D459" t="str">
            <v>Rm</v>
          </cell>
        </row>
        <row r="460">
          <cell r="A460">
            <v>203</v>
          </cell>
          <cell r="B460" t="str">
            <v>Supplying and fitting of railing with 20mm X 20mm M.S. square pipe and 75mm X 100mm Sal/Sisam handrail with brass cap including welding, joints and primer painting as per drawing and instructions all complete</v>
          </cell>
          <cell r="C460" t="str">
            <v>Supplying and fitting of railing with 20mm X 20mm M.S. square pipe and 75mm X 100mm Sal/Sisam handrail .</v>
          </cell>
          <cell r="D460" t="str">
            <v>sq.m.</v>
          </cell>
        </row>
        <row r="461">
          <cell r="A461">
            <v>204</v>
          </cell>
          <cell r="B461" t="str">
            <v>Supplying and fitting of railing with 20mm X 20mm M.S. squire pipe and 40mm black pipe  handrail including welding, joints and primer painting as per drawing and instructions all complete</v>
          </cell>
          <cell r="C461" t="str">
            <v>20mm X 20mm M.S. squire pipe and 40mm black pipe  handrail i</v>
          </cell>
          <cell r="D461" t="str">
            <v>sq.m.</v>
          </cell>
        </row>
        <row r="462">
          <cell r="A462">
            <v>205</v>
          </cell>
          <cell r="B462" t="str">
            <v>1 coats of white washing without primer Painting over old Surkhey plastered surface surface all complete</v>
          </cell>
          <cell r="C462" t="str">
            <v xml:space="preserve">1 coats of white washing without primer Painting over old Surkhey plastered surface </v>
          </cell>
          <cell r="D462" t="str">
            <v>sq.m.</v>
          </cell>
        </row>
        <row r="463">
          <cell r="A463">
            <v>206</v>
          </cell>
          <cell r="B463" t="str">
            <v>1 coats Ramtilak paint over porperly cleaned outer surface of old Durbar wall surface all complete</v>
          </cell>
          <cell r="C463" t="str">
            <v xml:space="preserve">1. coats Ramtilak paint over porperly cleaned outer surface of old Durbar wall surface </v>
          </cell>
          <cell r="D463" t="str">
            <v>sq.m.</v>
          </cell>
        </row>
        <row r="464">
          <cell r="A464">
            <v>207</v>
          </cell>
          <cell r="B464" t="str">
            <v>1 coats of ready made enamel paint of approved colour without primer Painting over porperly sanded surface all complete</v>
          </cell>
          <cell r="C464" t="str">
            <v xml:space="preserve">1 coats of ready made enamel paint of approved colour without primer Painting </v>
          </cell>
          <cell r="D464" t="str">
            <v>sq.m.</v>
          </cell>
        </row>
        <row r="465">
          <cell r="A465">
            <v>208</v>
          </cell>
          <cell r="B465" t="str">
            <v>2 coats of ready made enamel paint without primer Painting over porperly sanded surface all complete</v>
          </cell>
          <cell r="C465" t="str">
            <v xml:space="preserve">2 coats of ready made enamel paint of approved colour without primer Painting </v>
          </cell>
          <cell r="D465" t="str">
            <v>sq.m.</v>
          </cell>
        </row>
        <row r="466">
          <cell r="A466">
            <v>209</v>
          </cell>
          <cell r="B466" t="str">
            <v>1 coats of Plastic emulsion paint of approved colour without primer Painting over porperly cleaned surface all complete</v>
          </cell>
          <cell r="C466" t="str">
            <v xml:space="preserve">1 coats of Plastic emulsion paint of approved colour without primer Painting </v>
          </cell>
          <cell r="D466" t="str">
            <v>sq.m.</v>
          </cell>
        </row>
        <row r="467">
          <cell r="A467">
            <v>210</v>
          </cell>
          <cell r="B467" t="str">
            <v>2 coats of Plastic emulsion paint of approved colour without primer Painting over porperly cleaned surface all complete</v>
          </cell>
          <cell r="C467" t="str">
            <v xml:space="preserve">2 coats of Plastic emulsion paint of approved colour without primer Painting </v>
          </cell>
          <cell r="D467" t="str">
            <v>sq.m.</v>
          </cell>
        </row>
        <row r="468">
          <cell r="A468">
            <v>211</v>
          </cell>
          <cell r="B468" t="str">
            <v>1 coat almunium paint without primer Painting over porperly cleaned surface all complete</v>
          </cell>
          <cell r="C468" t="str">
            <v xml:space="preserve">1 coat almunium paint without primer Painting </v>
          </cell>
          <cell r="D468" t="str">
            <v>sq.m.</v>
          </cell>
        </row>
        <row r="469">
          <cell r="A469">
            <v>212</v>
          </cell>
          <cell r="B469" t="str">
            <v>2 coat almunium paint without primer Painting over porperly cleaned surface all complete</v>
          </cell>
          <cell r="C469" t="str">
            <v xml:space="preserve">2 coat almunium paint without primer Painting </v>
          </cell>
          <cell r="D469" t="str">
            <v>sq.m.</v>
          </cell>
        </row>
        <row r="470">
          <cell r="A470">
            <v>213</v>
          </cell>
          <cell r="B470" t="str">
            <v>1 coat Red oxide paint without primer Painting over porperly sanded  surface all complete</v>
          </cell>
          <cell r="C470" t="str">
            <v xml:space="preserve">1 coat Red oxide paint without primer Painting </v>
          </cell>
          <cell r="D470" t="str">
            <v>sq.m.</v>
          </cell>
        </row>
        <row r="471">
          <cell r="A471">
            <v>214</v>
          </cell>
          <cell r="B471" t="str">
            <v>2 coat Red oxide paint without primer Painting over porperly sanded surface all complete</v>
          </cell>
          <cell r="C471" t="str">
            <v xml:space="preserve">2 coat Red oxide paint without primer Painting </v>
          </cell>
          <cell r="D471" t="str">
            <v>sq.m.</v>
          </cell>
        </row>
        <row r="472">
          <cell r="A472">
            <v>215</v>
          </cell>
          <cell r="B472" t="str">
            <v>Fencing with 10 S.W.G.G.I chain link 2"X2" mesh sized framed on 25X25X4 mm angles and 50mm Ø M.S. blackpipe post in 2m interval including jointting , fixing, erection and primer painting with all necessary M.S. grills and plates as per drawing and instruc</v>
          </cell>
          <cell r="C472" t="str">
            <v xml:space="preserve"> Fencing with 10 S.W.G.G.I chain link 2"X2" mesh sized framed </v>
          </cell>
          <cell r="D472" t="str">
            <v>sq.m.</v>
          </cell>
        </row>
        <row r="473">
          <cell r="A473">
            <v>216</v>
          </cell>
          <cell r="B473" t="str">
            <v>Fencing with 62mm X 62mm size mesh made up of 7mm Ø rods framed on 25X25X4 mm angles and 50mm Ø M.S. blackpipe post in 2m interval including jointting , fixing, erection and primer painting with all necessary M.S. grills and plates as per drawing and inst</v>
          </cell>
          <cell r="C473" t="str">
            <v xml:space="preserve">Fencing with 62mm X 62mm size mesh made up of 7mm Ø rods framed </v>
          </cell>
          <cell r="D473" t="str">
            <v>sq.m.</v>
          </cell>
        </row>
        <row r="474">
          <cell r="A474">
            <v>217</v>
          </cell>
          <cell r="B474" t="str">
            <v>Fabrication and fixing of  I.S. or B.S. Standard iron section with one coat primer painting all complete</v>
          </cell>
          <cell r="C474" t="str">
            <v>Fabrication and fixing of  I.S. or B.S. Standard iron section with one coat primer painting.</v>
          </cell>
          <cell r="D474" t="str">
            <v>kg</v>
          </cell>
        </row>
        <row r="475">
          <cell r="A475">
            <v>218</v>
          </cell>
          <cell r="B475" t="str">
            <v>1.2 mm corrugated fiber glass sheet roofing including fixing in proper shape &amp; size with all necessary rails, screws, bolts &amp; nuts washers, J &amp; L hocks etc as per drawing &amp; instruction all complete.</v>
          </cell>
          <cell r="C475" t="str">
            <v>1.2 mm corrugated fiber glass sheet roofing.</v>
          </cell>
          <cell r="D475" t="str">
            <v>sq.m.</v>
          </cell>
        </row>
        <row r="476">
          <cell r="A476">
            <v>219</v>
          </cell>
          <cell r="B476" t="str">
            <v>1.2 mm plain fiber glass sheet roofing including almunium strip at the joints and fixing in proper shape &amp; size with all necessary rails, screws, bolts &amp; nuts washers, J &amp; L hocks etc as per drawing &amp; instruction all complete.</v>
          </cell>
          <cell r="C476" t="str">
            <v>1.2 mm Plain fiber glass sheet roofing.</v>
          </cell>
          <cell r="D476" t="str">
            <v>sq.m.</v>
          </cell>
        </row>
        <row r="477">
          <cell r="A477">
            <v>219</v>
          </cell>
          <cell r="B477" t="str">
            <v>1.2 mm fiber glass sheet for ridge including fixing in proper shape &amp; size with all necessary nails, screws, bolts &amp; nuts washers, J &amp; L hocks etc as per drawing &amp; instruction all complete.</v>
          </cell>
          <cell r="C477" t="str">
            <v>1.2 mm fiber glass sheet for ridge.</v>
          </cell>
          <cell r="D477" t="str">
            <v>R.m.</v>
          </cell>
        </row>
        <row r="478">
          <cell r="A478">
            <v>220</v>
          </cell>
          <cell r="B478" t="str">
            <v>1.2 mm fiber glass sheet for ridge including fixing in proper shape &amp; size with all necessary nails, screws, bolts &amp; nuts washers, J &amp; L hocks etc as per drawing &amp; instruction all complete.</v>
          </cell>
          <cell r="C478" t="str">
            <v>1.2 mm fiber glass sheet for ridge.</v>
          </cell>
          <cell r="D478" t="str">
            <v>sq.m.</v>
          </cell>
        </row>
        <row r="479">
          <cell r="A479">
            <v>221</v>
          </cell>
          <cell r="B479" t="str">
            <v>Cleaning and rubbing old marble floor and wall with oxalic acid</v>
          </cell>
          <cell r="C479" t="str">
            <v>Cleaning and rubbing old marble floor and wall with oxalic acid</v>
          </cell>
          <cell r="D479" t="str">
            <v>sq.m.</v>
          </cell>
        </row>
        <row r="480">
          <cell r="A480">
            <v>222</v>
          </cell>
          <cell r="B480" t="str">
            <v xml:space="preserve">Cleaning and Polishing old Parket floor </v>
          </cell>
          <cell r="C480" t="str">
            <v xml:space="preserve">Cleaning and Polishing old Parket floor </v>
          </cell>
          <cell r="D480" t="str">
            <v>sq.m.</v>
          </cell>
        </row>
        <row r="481">
          <cell r="A481">
            <v>223</v>
          </cell>
          <cell r="B481" t="str">
            <v>Cleaning, rubbing and Polishing of Old mossaic floor</v>
          </cell>
          <cell r="C481" t="str">
            <v>Cleaning, rubbing and Polishing of Old mossaic floor</v>
          </cell>
          <cell r="D481" t="str">
            <v>sq.m.</v>
          </cell>
        </row>
        <row r="482">
          <cell r="A482">
            <v>224</v>
          </cell>
          <cell r="B482" t="str">
            <v>12.5mm thick cement sand rainwater protection plaster line in (1:4) ratio including wetting of surfaces &amp; curing the work all complete.</v>
          </cell>
          <cell r="C482" t="str">
            <v>12.5mm thick cement sand rainwater protection plaster line in (1:4) ratio</v>
          </cell>
          <cell r="D482" t="str">
            <v>Rm</v>
          </cell>
        </row>
        <row r="483">
          <cell r="A483">
            <v>225</v>
          </cell>
          <cell r="B483" t="str">
            <v>Dismanlting of old CGI sheet roofing work including stagging in proper place .</v>
          </cell>
          <cell r="C483" t="str">
            <v>Dismanlting of old CGI sheet roofing work i</v>
          </cell>
          <cell r="D483" t="str">
            <v>sq.m.</v>
          </cell>
        </row>
        <row r="484">
          <cell r="A484">
            <v>226</v>
          </cell>
          <cell r="B484" t="str">
            <v>1" thick Roofing Tile Shape cutting work in 1:4 CM</v>
          </cell>
          <cell r="C484" t="str">
            <v>1" thick Roofing Tile Shape cutting work in 1:4 CM</v>
          </cell>
          <cell r="D484" t="str">
            <v>sq.m.</v>
          </cell>
        </row>
        <row r="485">
          <cell r="A485">
            <v>227</v>
          </cell>
          <cell r="B485" t="str">
            <v>Fitting &amp; fixing suspended Plain ceiling of water resistance gypsum board with all necessary hanger, angles, hooks nut bolt all complete.</v>
          </cell>
          <cell r="C485" t="str">
            <v>Fitting &amp; fixing suspended Plain ceiling of water resistance gypsum board.</v>
          </cell>
          <cell r="D485" t="str">
            <v>sq.m.</v>
          </cell>
        </row>
        <row r="486">
          <cell r="A486">
            <v>228</v>
          </cell>
          <cell r="B486" t="str">
            <v>Fitting &amp; fixing suspended design ceiling of water resistance gypsum board with all necessary hanger, angles, hooks nut bolt all complete.</v>
          </cell>
          <cell r="C486" t="str">
            <v>Fitting &amp; fixing suspended design ceiling of water resistance gypsum board.</v>
          </cell>
          <cell r="D486" t="str">
            <v>sq.m.</v>
          </cell>
        </row>
        <row r="487">
          <cell r="A487">
            <v>229</v>
          </cell>
          <cell r="B487" t="str">
            <v>Fitting &amp; fixing of water resistance gypsum board false ceiling with all necessary hanger, angles, hooks nut bolt all complete.</v>
          </cell>
          <cell r="C487" t="str">
            <v>Fitting &amp; fixing of water resistance gypsum board false ceiling.</v>
          </cell>
          <cell r="D487" t="str">
            <v>sq.m.</v>
          </cell>
        </row>
        <row r="488">
          <cell r="A488">
            <v>230</v>
          </cell>
          <cell r="B488" t="str">
            <v>Fitting &amp; fixing of water resistance gypsum board design false ceiling with all necessary hanger, angles, hooks nut bolt all complete.</v>
          </cell>
          <cell r="C488" t="str">
            <v>Fitting &amp; fixing of water resistance gypsum board design false ceiling.</v>
          </cell>
          <cell r="D488" t="str">
            <v>sq.m.</v>
          </cell>
        </row>
        <row r="489">
          <cell r="A489">
            <v>231</v>
          </cell>
          <cell r="B489" t="str">
            <v>Dry wall partition work with metal stud: Providing and fixing Gypboard on both side thickness of 75mm all complete work</v>
          </cell>
          <cell r="C489" t="str">
            <v xml:space="preserve">Dry wall partition work with metal stud: Providing and fixing Gypboard on both side thickness of 75mm </v>
          </cell>
          <cell r="D489" t="str">
            <v>sq.m.</v>
          </cell>
        </row>
        <row r="490">
          <cell r="A490">
            <v>232</v>
          </cell>
          <cell r="B490" t="str">
            <v>Gypsum or Boral plaster board wall panelling : Providing and fixing Gypboard or boral plaster board finishing all complete work</v>
          </cell>
          <cell r="C490" t="str">
            <v xml:space="preserve">Gypsum or Boral plaster board wall panelling : Providing and fixing Gypboard or boral plaster board finishing </v>
          </cell>
          <cell r="D490" t="str">
            <v>sq.m.</v>
          </cell>
        </row>
        <row r="491">
          <cell r="A491">
            <v>233</v>
          </cell>
          <cell r="B491" t="str">
            <v>One layer Plastic felt laying over evenly spread roofing grade bitumen with river sand on cleaned surface.</v>
          </cell>
          <cell r="C491" t="str">
            <v>One layer Plastic felt laying over evenly spread roofing grade bitumen with river sand o</v>
          </cell>
          <cell r="D491" t="str">
            <v>sq.m.</v>
          </cell>
        </row>
        <row r="492">
          <cell r="A492">
            <v>234</v>
          </cell>
          <cell r="B492" t="str">
            <v>Two layer Plastic felt laying over evenly spread roofing grade bitumen with river sand on cleaned surface.</v>
          </cell>
          <cell r="C492" t="str">
            <v xml:space="preserve">Two layer Plastic felt laying over evenly spread roofing grade bitumen with river sand </v>
          </cell>
          <cell r="D492" t="str">
            <v>sq.m.</v>
          </cell>
        </row>
        <row r="493">
          <cell r="A493">
            <v>235</v>
          </cell>
          <cell r="B493" t="str">
            <v>Supplying and fixing Armstrong Mineral Board for suspended false ceiling with necessary frames and hooks all complete</v>
          </cell>
          <cell r="C493" t="str">
            <v>Supplying and fixing Armstrong Mineral Board for suspended false ceiling</v>
          </cell>
          <cell r="D493" t="str">
            <v>sq.m.</v>
          </cell>
        </row>
        <row r="494">
          <cell r="A494">
            <v>236</v>
          </cell>
          <cell r="B494" t="str">
            <v>Elastocrete cementitious elastomeric water proofing coating 2 components capacity per kg. 6 sq.ft 2 coat including supply and applying all complete work</v>
          </cell>
          <cell r="C494" t="str">
            <v xml:space="preserve">Elastocrete cementitious elastomeric water proofing coating 2 components capacity per kg. 6 sq.ft 2 coat </v>
          </cell>
          <cell r="D494" t="str">
            <v>sq.m.</v>
          </cell>
        </row>
        <row r="495">
          <cell r="A495">
            <v>237</v>
          </cell>
          <cell r="B495" t="str">
            <v xml:space="preserve"> Supplying &amp; fixing of spiral staircase with 100mm  black pipe post, 20mm squire pipe railing , 32mm handrail, width of staircase 75cm including red oxide primer coat and necessary fittings</v>
          </cell>
          <cell r="C495" t="str">
            <v xml:space="preserve"> Supplying &amp; fixing of spiral staircase with 100mm  black pipe post, 20mm squire pipe railing , 32mm handrail, width of staircase 75cm .</v>
          </cell>
          <cell r="D495" t="str">
            <v>Rm</v>
          </cell>
        </row>
        <row r="496">
          <cell r="A496">
            <v>238</v>
          </cell>
          <cell r="B496" t="str">
            <v>Fixing machinemade clay tile on 1:4 cement sand mortar over wall surface</v>
          </cell>
          <cell r="C496" t="str">
            <v>Fixing machinemade clay tile on 1:4 cement sand mortar over wall surface</v>
          </cell>
          <cell r="D496" t="str">
            <v>sq.m.</v>
          </cell>
        </row>
        <row r="497">
          <cell r="A497">
            <v>239</v>
          </cell>
          <cell r="B497" t="str">
            <v>Carved salwood door/wondow fitting</v>
          </cell>
          <cell r="C497" t="str">
            <v>Carved salwood door/wondow fitting</v>
          </cell>
          <cell r="D497" t="str">
            <v>sq.m.</v>
          </cell>
        </row>
        <row r="498">
          <cell r="A498">
            <v>240</v>
          </cell>
          <cell r="B498" t="str">
            <v>Carved salwood Ankhi jhyal dhoka fitting</v>
          </cell>
          <cell r="C498" t="str">
            <v>Carved salwood Ankhi jhyal dhoka fitting</v>
          </cell>
          <cell r="D498" t="str">
            <v>sq.m.</v>
          </cell>
        </row>
        <row r="499">
          <cell r="A499">
            <v>241</v>
          </cell>
          <cell r="B499" t="str">
            <v xml:space="preserve">UPVC (80x50)mm size sliding white colour window with 5mm glass pannel fixing all complete </v>
          </cell>
          <cell r="C499" t="str">
            <v xml:space="preserve">UPVC (80x50)mm size sliding white colour window with 5mm glass pannel fixing  </v>
          </cell>
          <cell r="D499" t="str">
            <v>sq.m.</v>
          </cell>
        </row>
        <row r="500">
          <cell r="A500">
            <v>242</v>
          </cell>
          <cell r="B500" t="str">
            <v xml:space="preserve">UPVC (60x60)mm size white colour casement window with 5mm glass pannel fixing all complete </v>
          </cell>
          <cell r="C500" t="str">
            <v xml:space="preserve">UPVC (60x60)mm size white colour casement window with 5mm glass pannel fixing </v>
          </cell>
          <cell r="D500" t="str">
            <v>sq.m.</v>
          </cell>
        </row>
        <row r="501">
          <cell r="A501">
            <v>243</v>
          </cell>
          <cell r="B501" t="str">
            <v xml:space="preserve">UPVC (100x60)mm,9mm th. Board and 5 mm th glass white color doors with necessary accessories all complete; </v>
          </cell>
          <cell r="C501" t="str">
            <v xml:space="preserve">UPVC (100x60)mm,9mm th. Board and 5 mm th glass white color doors </v>
          </cell>
          <cell r="D501" t="str">
            <v>sq.m.</v>
          </cell>
        </row>
        <row r="502">
          <cell r="A502">
            <v>244</v>
          </cell>
          <cell r="B502" t="str">
            <v xml:space="preserve">UPVC (60x60)mm size,9mm th.  white colour partition board /5mm glass pannel fixing all complete </v>
          </cell>
          <cell r="C502" t="str">
            <v xml:space="preserve">UPVC (60x60)mm size,9mm th.  white colour partition board /5mm glass pannel fixing </v>
          </cell>
          <cell r="D502" t="str">
            <v>sq.m.</v>
          </cell>
        </row>
        <row r="503">
          <cell r="A503">
            <v>245</v>
          </cell>
          <cell r="B503" t="str">
            <v xml:space="preserve">Supplying and fixing of (80x50) mm th. White color casement windows(double glazing glass), etc all complete. </v>
          </cell>
          <cell r="C503" t="str">
            <v xml:space="preserve">Supplying and fixing of (80x50) mm th. White color casement windows(double glazing glass), etc </v>
          </cell>
          <cell r="D503" t="str">
            <v>sq.m.</v>
          </cell>
        </row>
        <row r="504">
          <cell r="A504">
            <v>246</v>
          </cell>
          <cell r="B504" t="str">
            <v xml:space="preserve">UPVC (60x60)mm size white colour swing door with 5mm glass pannel fixing all complete; </v>
          </cell>
          <cell r="C504" t="str">
            <v xml:space="preserve">UPVC (60x60)mm size white colour swing door with 5mm glass pannel fixing </v>
          </cell>
          <cell r="D504" t="str">
            <v>sq.m.</v>
          </cell>
        </row>
        <row r="505">
          <cell r="A505">
            <v>247</v>
          </cell>
          <cell r="B505" t="str">
            <v xml:space="preserve">Carbon Fibre UPVC Roofing Sheet including the cost of material and labour  fitting, fixing, all complete job (3mm Thick) </v>
          </cell>
          <cell r="C505" t="str">
            <v xml:space="preserve">Carbon Fibre UPVC Roofing Sheet including the cost of material and labour  fitting, fixing, </v>
          </cell>
          <cell r="D505" t="str">
            <v>sq.m.</v>
          </cell>
        </row>
        <row r="506">
          <cell r="A506">
            <v>248</v>
          </cell>
          <cell r="B506" t="str">
            <v>Carbon Fibre UPVC Roofing Sheet including the cost of material and labour  fitting, fixing, all complete job (2mm Thick) .</v>
          </cell>
          <cell r="C506" t="str">
            <v xml:space="preserve">Carbon Fibre UPVC Roofing Sheet including the cost of material and labour  fitting, fixing, </v>
          </cell>
          <cell r="D506" t="str">
            <v>sq.m.</v>
          </cell>
        </row>
        <row r="507">
          <cell r="A507">
            <v>249</v>
          </cell>
          <cell r="B507" t="str">
            <v>Making and fitting fixing Plywood Panel door shutter of 38 x 100 mm size sal wood frame with 8 mm thick commercial ply on midle and 4mm thick teak ply on one side including all necessary hardware fitting all complete.</v>
          </cell>
          <cell r="C507" t="str">
            <v>Commercial Plywood Panelled door shutter with  one side Teak ply Lamination</v>
          </cell>
          <cell r="D507" t="str">
            <v>sq.m.</v>
          </cell>
        </row>
        <row r="508">
          <cell r="A508">
            <v>250</v>
          </cell>
          <cell r="B508" t="str">
            <v>Making and fitting fixing Plywood Panel door shutter of 38 x 100 mm size sal wood frame with 8 mm thick commercial ply on midle and 4mm thick teak ply on both sides including all necessary hardware fitting all complete.</v>
          </cell>
          <cell r="C508" t="str">
            <v>Commercial Plywood Panelled door shutter with  both sides Teak ply Lamination</v>
          </cell>
          <cell r="D508" t="str">
            <v>sq.m.</v>
          </cell>
        </row>
        <row r="509">
          <cell r="A509">
            <v>251</v>
          </cell>
          <cell r="B509" t="str">
            <v>Making and fitting fixing Plywood Panel door shutter of 38 x 100 mm size sal wood frame with 8 mm thick water proofl ply on midle and 4mm thick teak ply on one side including all necessary hardware fitting all complete.</v>
          </cell>
          <cell r="C509" t="str">
            <v>Water proof Plywood Panelled door shutter with  one side Teak ply Lamination</v>
          </cell>
          <cell r="D509" t="str">
            <v>sq.m.</v>
          </cell>
        </row>
        <row r="510">
          <cell r="A510">
            <v>252</v>
          </cell>
          <cell r="B510" t="str">
            <v>Supplying and fitting Ready made Teak wood Doors,ordinary (Seasoned and Poisoned treated ,one side teak)  with all neccessary hardware all complete.</v>
          </cell>
          <cell r="C510" t="str">
            <v xml:space="preserve">Supplying and fitting Ready made Teak wood Doors,ordinary </v>
          </cell>
          <cell r="D510" t="str">
            <v>sq.m.</v>
          </cell>
        </row>
        <row r="511">
          <cell r="A511">
            <v>253</v>
          </cell>
          <cell r="B511" t="str">
            <v>Supplying and fitting Ready made Teak wood Doors,special (Seasoned and Poisoned treated ,one side teak)  with all neccessary hardware all complete.</v>
          </cell>
          <cell r="C511" t="str">
            <v xml:space="preserve">Supplying and fitting Ready made Teak wood Doors,special </v>
          </cell>
          <cell r="D511" t="str">
            <v>sq.m.</v>
          </cell>
        </row>
        <row r="512">
          <cell r="A512">
            <v>254</v>
          </cell>
          <cell r="B512" t="str">
            <v xml:space="preserve">Supplying and fitting Ready made Teak wood Doors,ordinary (Seasoned and Poisoned treated ,one side teak and other side water proof ply fitting)  with all neccessary hardware all complete. </v>
          </cell>
          <cell r="C512" t="str">
            <v xml:space="preserve">Supplying and fitting Ready made Teak wood Doors,ordinary </v>
          </cell>
          <cell r="D512" t="str">
            <v>sq.m.</v>
          </cell>
        </row>
        <row r="513">
          <cell r="A513">
            <v>255</v>
          </cell>
          <cell r="B513" t="str">
            <v xml:space="preserve">Supplying and fitting Ready made Teak wood Doors,special (Seasoned and Poisoned treated ,one side teak and other side water proof ply fitting)  with all neccessary hardware all complete. </v>
          </cell>
          <cell r="C513" t="str">
            <v xml:space="preserve">Supplying and fitting Ready made Teak wood Doors,special </v>
          </cell>
          <cell r="D513" t="str">
            <v>sq.m.</v>
          </cell>
        </row>
        <row r="514">
          <cell r="A514">
            <v>256</v>
          </cell>
          <cell r="B514" t="str">
            <v>Supply and lamination of Sunmica on hardboard and other partition surface with glue</v>
          </cell>
          <cell r="C514" t="str">
            <v>Sunmica Lamination on hard board or partition</v>
          </cell>
          <cell r="D514" t="str">
            <v>sq.m.</v>
          </cell>
        </row>
        <row r="515">
          <cell r="A515">
            <v>257</v>
          </cell>
          <cell r="B515" t="str">
            <v>Supply and lamination of Formica on hardboard and other partition surface with glue</v>
          </cell>
          <cell r="C515" t="str">
            <v>Formica Lamination on hard board or partition</v>
          </cell>
          <cell r="D515" t="str">
            <v>sq.m.</v>
          </cell>
        </row>
        <row r="516">
          <cell r="A516">
            <v>258</v>
          </cell>
          <cell r="B516" t="str">
            <v>Making and fitting fixing Plywood Panel partition of 75 x 75 mm size sal wood frame with 12 mm thick commercial ply on midle and 4mm thick teak ply lamination on one side including all necessary hardware fitting all complete.</v>
          </cell>
          <cell r="C516" t="str">
            <v>Plywood panelled partition with 12mm.commercial plywood and one side  teak ply lamination</v>
          </cell>
          <cell r="D516" t="str">
            <v>sq.m.</v>
          </cell>
        </row>
        <row r="517">
          <cell r="A517">
            <v>259</v>
          </cell>
          <cell r="B517" t="str">
            <v>Making and fitting fixing Plywood Panel partition of 75 x 75 mm size sal wood frame with 12 mm thick commercial ply  on midle and 4mm thick teak ply lamination on both sides including all necessary hardware fitting all complete.</v>
          </cell>
          <cell r="C517" t="str">
            <v>Plywood panelled partition with 12mm.commercial plywood and both sides  teak ply lamination</v>
          </cell>
          <cell r="D517" t="str">
            <v>sq.m.</v>
          </cell>
        </row>
        <row r="518">
          <cell r="A518">
            <v>260</v>
          </cell>
          <cell r="B518" t="str">
            <v>Making and fitting fixing of 12 x 12 mm,solid core squar rod Grill on the frame of 4.5 x 20 mm. M.S.plate with painting all complete.</v>
          </cell>
          <cell r="C518" t="str">
            <v>12x12mm.solid core square rod grill work.</v>
          </cell>
          <cell r="D518" t="str">
            <v>sq.m.</v>
          </cell>
        </row>
        <row r="519">
          <cell r="A519">
            <v>261</v>
          </cell>
          <cell r="B519" t="str">
            <v>Making and fitting fixing of stainless steel pipe railling with 38mm.dia.stainless steel pipe handrail 2 row 25mm.dia.stainless steel pipe in between handrail and floor and 38mm.dia.stainless stell pipe for vertical post @ 2m. c/c including welding , cutt</v>
          </cell>
          <cell r="C519" t="str">
            <v>Stainless stell handrail work</v>
          </cell>
          <cell r="D519" t="str">
            <v>sq.m.</v>
          </cell>
        </row>
        <row r="520">
          <cell r="A520">
            <v>262</v>
          </cell>
          <cell r="B520" t="str">
            <v>2 coats of weather coat (Apex) paint of approved colour with one coat primer Painting over porperly cleaned surface all complete</v>
          </cell>
          <cell r="C520" t="str">
            <v xml:space="preserve">2 coats of weather coat (Apex) paint with one coat primer Painting </v>
          </cell>
          <cell r="D520" t="str">
            <v>sq.m.</v>
          </cell>
        </row>
        <row r="521">
          <cell r="A521">
            <v>263</v>
          </cell>
          <cell r="B521" t="str">
            <v>2 coats of  readymade washable distemper paint of approved colour with one coat primer Painting over porperly cleaned surface all complete</v>
          </cell>
          <cell r="C521" t="str">
            <v xml:space="preserve">2 coats of  readymade washable distemper paint  with one coat primer </v>
          </cell>
          <cell r="D521" t="str">
            <v>sq.m.</v>
          </cell>
        </row>
        <row r="522">
          <cell r="A522">
            <v>264</v>
          </cell>
          <cell r="B522" t="str">
            <v xml:space="preserve">Supplying and laying of Godawari(30cm.x30cm) marbal in cement sand motar (1:2) ratio with approved colour on floors, skirting and wall s all complete. </v>
          </cell>
          <cell r="C522" t="str">
            <v>Supplying and laying of Godawari(30cm.x30cm) marbal in cement sand motar</v>
          </cell>
          <cell r="D522" t="str">
            <v>sq.m.</v>
          </cell>
        </row>
        <row r="523">
          <cell r="A523">
            <v>265</v>
          </cell>
          <cell r="B523" t="str">
            <v xml:space="preserve">Supplying and laying of 16mm thick granite in cement sand motar (1:2) ratio with approved colour on floors, skirting and wall s all complete. </v>
          </cell>
          <cell r="C523" t="str">
            <v xml:space="preserve">Supplying and laying of 16mm thick granite in cement sand motar </v>
          </cell>
          <cell r="D523" t="str">
            <v>sq.m.</v>
          </cell>
        </row>
        <row r="524">
          <cell r="A524">
            <v>266</v>
          </cell>
          <cell r="B524" t="str">
            <v>Supplying and applying white cement putty on ceiling and wall with line and level all complete</v>
          </cell>
          <cell r="C524" t="str">
            <v xml:space="preserve">Supplying and applying white cement putty on ceiling and wall </v>
          </cell>
          <cell r="D524" t="str">
            <v>sq.m.</v>
          </cell>
        </row>
        <row r="525">
          <cell r="A525">
            <v>267</v>
          </cell>
          <cell r="B525" t="str">
            <v>Supplying and laying 100mm long 12mmthick parquate skirting in line and level with painting all complete.</v>
          </cell>
          <cell r="C525" t="str">
            <v xml:space="preserve">Supplying and laying 100mm long 12mmthick parquate skirting </v>
          </cell>
          <cell r="D525" t="str">
            <v>sq.m.</v>
          </cell>
        </row>
        <row r="526">
          <cell r="A526">
            <v>268</v>
          </cell>
          <cell r="B526" t="str">
            <v>Supplying and fitting 100x75mm sal/sisau hand rail on 150x150mm special post,75x75mm sal wood baluster for railling all complete.</v>
          </cell>
          <cell r="C526" t="str">
            <v xml:space="preserve">Supplying and fitting  sal/sisau hand rail on  special post, sal wood baluster for railling </v>
          </cell>
          <cell r="D526" t="str">
            <v>sq.m.</v>
          </cell>
        </row>
        <row r="527">
          <cell r="A527">
            <v>269</v>
          </cell>
          <cell r="B527" t="str">
            <v>Supplying &amp; Painting minium 2 coats of Japanees Texture paint over cement plastered surface including cleaning the surface, preparation all complete an aproved colour as per office.</v>
          </cell>
          <cell r="C527" t="str">
            <v xml:space="preserve">Supplying &amp; Painting minium 2 coats of Japanees Texture paint over cement plastered surface </v>
          </cell>
          <cell r="D527" t="str">
            <v>sq.m.</v>
          </cell>
        </row>
        <row r="528">
          <cell r="A528">
            <v>270</v>
          </cell>
          <cell r="B528" t="str">
            <v>Supplying and fixing 6mm.waterproof ply false ceiling on 50x75mm size sal wood of 600x900 panelling all complete</v>
          </cell>
          <cell r="C528" t="str">
            <v xml:space="preserve">Supplying and fixing 6mm.waterproof ply false ceiling </v>
          </cell>
          <cell r="D528" t="str">
            <v>sq.m.</v>
          </cell>
        </row>
        <row r="529">
          <cell r="A529">
            <v>271</v>
          </cell>
          <cell r="B529" t="str">
            <v xml:space="preserve">Supplying and laying Teak wood Parqueting on floor polishing all complete(150mm*30mm*8mm) </v>
          </cell>
          <cell r="C529" t="str">
            <v xml:space="preserve">Supplying and laying Teak wood Parqueting on floor polishing </v>
          </cell>
          <cell r="D529" t="str">
            <v>sq.m.</v>
          </cell>
        </row>
        <row r="530">
          <cell r="A530">
            <v>272</v>
          </cell>
          <cell r="B530" t="str">
            <v xml:space="preserve">Supplying and laying Sisam wood wall panelling on wall(with wood frame) polishing all complete(75mm*16mm) </v>
          </cell>
          <cell r="C530" t="str">
            <v xml:space="preserve">Supplying and laying Sisam wood wall panelling on wall(with wood frame) </v>
          </cell>
          <cell r="D530" t="str">
            <v>sq.m.</v>
          </cell>
        </row>
        <row r="531">
          <cell r="A531">
            <v>273</v>
          </cell>
          <cell r="B531" t="str">
            <v xml:space="preserve">Heritage Wall Surface Texture (Interior and Exterior) including the cost supplying and fitting (Heritage granular) </v>
          </cell>
          <cell r="C531" t="str">
            <v xml:space="preserve">Heritage Wall Surface Texture (Interior and Exterior)  (Heritage granular) </v>
          </cell>
          <cell r="D531" t="str">
            <v>sq.m.</v>
          </cell>
        </row>
        <row r="532">
          <cell r="A532">
            <v>274</v>
          </cell>
          <cell r="B532" t="str">
            <v xml:space="preserve">Heritage Wall Surface Texture (Interior and Exterior) including the cost supplying and fitting (Heritage flakes) </v>
          </cell>
          <cell r="C532" t="str">
            <v xml:space="preserve">Heritage Wall Surface Texture (Interior and Exterior)  (Heritage flakes) </v>
          </cell>
          <cell r="D532" t="str">
            <v>sq.m.</v>
          </cell>
        </row>
        <row r="533">
          <cell r="A533">
            <v>275</v>
          </cell>
          <cell r="B533" t="str">
            <v xml:space="preserve">Heritage Wall Surface Texture (Interior and Exterior) including the cost supplying and fitting (Heritage granite finishing) </v>
          </cell>
          <cell r="C533" t="str">
            <v xml:space="preserve">Heritage Wall Surface Texture (Interior and Exterior)  (Heritage granite finishing) </v>
          </cell>
          <cell r="D533" t="str">
            <v>sq.m.</v>
          </cell>
        </row>
        <row r="534">
          <cell r="A534">
            <v>276</v>
          </cell>
          <cell r="B534" t="str">
            <v xml:space="preserve">Heritage Wall Surface Texture (Interior and Exterior) including the cost supplying and fitting (Heritage roller coat) </v>
          </cell>
          <cell r="C534" t="str">
            <v xml:space="preserve">Heritage Wall Surface Texture (Interior and Exterior)  (Heritage roller coat) </v>
          </cell>
          <cell r="D534" t="str">
            <v>sq.m.</v>
          </cell>
        </row>
        <row r="535">
          <cell r="A535">
            <v>277</v>
          </cell>
          <cell r="B535" t="str">
            <v xml:space="preserve">Heritage Wall Surface Texture (Interior and Exterior) including the cost supplying and fitting (Heritage Top coat plastic lamination) </v>
          </cell>
          <cell r="C535" t="str">
            <v xml:space="preserve">Heritage Wall Surface Texture (Interior and Exterior)  (Heritage Top coat plastic lamination) </v>
          </cell>
          <cell r="D535" t="str">
            <v>sq.m.</v>
          </cell>
        </row>
        <row r="536">
          <cell r="A536">
            <v>278</v>
          </cell>
          <cell r="B536" t="str">
            <v xml:space="preserve">Supply and errection of (75mm thick) aerocon/rapicon prefab panel in partition wall.all complete </v>
          </cell>
          <cell r="C536" t="str">
            <v>Supply and errection of (75mm thick) aerocon/rapicon prefab panel in partition wall.</v>
          </cell>
          <cell r="D536" t="str">
            <v>sq.m.</v>
          </cell>
        </row>
        <row r="537">
          <cell r="A537">
            <v>279</v>
          </cell>
          <cell r="B537" t="str">
            <v xml:space="preserve">Supply and errection of (50mm thick) aerocon/rapicon prefab panel in partition wall. All complete </v>
          </cell>
          <cell r="C537" t="str">
            <v xml:space="preserve">Supply and errection of (50mm thick) aerocon/rapicon prefab panel in partition wall. </v>
          </cell>
          <cell r="D537" t="str">
            <v>sq.m.</v>
          </cell>
        </row>
        <row r="538">
          <cell r="A538">
            <v>280</v>
          </cell>
          <cell r="B538" t="str">
            <v xml:space="preserve">Supply and errection of (40mm thick) aerocon/rapicon prefab panel in partition wall. All complete </v>
          </cell>
          <cell r="C538" t="str">
            <v xml:space="preserve">Supply and errection of (40mm thick) aerocon/rapicon prefab panel in partition wall. </v>
          </cell>
          <cell r="D538" t="str">
            <v>sq.m.</v>
          </cell>
        </row>
        <row r="539">
          <cell r="A539">
            <v>281</v>
          </cell>
          <cell r="B539" t="str">
            <v>Supply and fixing of (40mm thick)aerocon/rapicon prefab panel  cubical partition wall all complete</v>
          </cell>
          <cell r="C539" t="str">
            <v xml:space="preserve">Supply and fixing of (40mm thick)aerocon/rapicon prefab panel  cubical partition wall </v>
          </cell>
          <cell r="D539" t="str">
            <v>sq.m.</v>
          </cell>
        </row>
        <row r="540">
          <cell r="A540">
            <v>282</v>
          </cell>
          <cell r="B540" t="str">
            <v xml:space="preserve">Supplying and fixing 6 mm thick Flex-O- Board (Water proof cement board) for false ceiling all complete </v>
          </cell>
          <cell r="C540" t="str">
            <v xml:space="preserve">Supplying and fixing 6 mm thick Flex-O- Board (Water proof cement board) for false ceiling </v>
          </cell>
          <cell r="D540" t="str">
            <v>sq.m.</v>
          </cell>
        </row>
        <row r="541">
          <cell r="A541">
            <v>283</v>
          </cell>
          <cell r="B541" t="str">
            <v>Providing and applying Dustban/Permise chemicals for Anti Termite Treatment all complete.</v>
          </cell>
          <cell r="C541" t="str">
            <v xml:space="preserve">Providing and applying Dustban/Permise chemicals for Anti Termite Treatment </v>
          </cell>
          <cell r="D541" t="str">
            <v>sq.m.</v>
          </cell>
        </row>
        <row r="542">
          <cell r="A542">
            <v>284</v>
          </cell>
          <cell r="B542" t="str">
            <v>Supplying and laying machine made clay tile in 1:4 cement mortar on slope roof properly in line and level all complete.</v>
          </cell>
          <cell r="C542" t="str">
            <v xml:space="preserve">Supplying and laying machine made clay tile in 1:4 cement mortar on slope roof </v>
          </cell>
          <cell r="D542" t="str">
            <v>sq.m.</v>
          </cell>
        </row>
        <row r="543">
          <cell r="A543">
            <v>285</v>
          </cell>
          <cell r="B543" t="str">
            <v>25 mm thick C.C. Tile (Red color) paving in 1:4 cement mortar</v>
          </cell>
          <cell r="C543" t="str">
            <v>25 mm thick C.C. Tile (Red color) paving in 1:4 cement mortar</v>
          </cell>
          <cell r="D543" t="str">
            <v>sq.m.</v>
          </cell>
        </row>
        <row r="544">
          <cell r="A544">
            <v>286</v>
          </cell>
          <cell r="B544" t="str">
            <v>25 mm thick C.C. Tile (Grey color) paving in 1:4 cement mortar</v>
          </cell>
          <cell r="C544" t="str">
            <v>25 mm thick C.C. Tile (Grey color) paving in 1:4 cement mortar</v>
          </cell>
          <cell r="D544" t="str">
            <v>sq.m.</v>
          </cell>
        </row>
        <row r="545">
          <cell r="A545" t="str">
            <v>Annex-1</v>
          </cell>
        </row>
        <row r="546">
          <cell r="A546">
            <v>287</v>
          </cell>
          <cell r="B546" t="str">
            <v>UPVC Casement Window 60*60 mm White Colour With 5mm Glass</v>
          </cell>
          <cell r="C546" t="str">
            <v>UPVC Casement Window 60*60 mm White Colour With 5mm Glass</v>
          </cell>
          <cell r="D546" t="str">
            <v>sq.m.</v>
          </cell>
        </row>
        <row r="547">
          <cell r="A547">
            <v>288</v>
          </cell>
          <cell r="B547" t="str">
            <v>UPVC Double Glazing Casement Window 60*60 mm Frame White Colour With 5mm Glass</v>
          </cell>
          <cell r="C547" t="str">
            <v>UPVC Double Glazing Casement Window 60*60 mm Frame White Colour With 5mm Glass</v>
          </cell>
          <cell r="D547" t="str">
            <v>sq.m.</v>
          </cell>
        </row>
        <row r="548">
          <cell r="A548">
            <v>289</v>
          </cell>
          <cell r="B548" t="str">
            <v>UPVC Sliding Window With 50*80 mm White Colour And 5mm Glass With Aluminium Sliding Track</v>
          </cell>
          <cell r="C548" t="str">
            <v>UPVC Sliding Window With 50*80 mm White Colour And 5mm Glass With Aluminium Sliding Track</v>
          </cell>
          <cell r="D548" t="str">
            <v>sq.m.</v>
          </cell>
        </row>
        <row r="549">
          <cell r="A549">
            <v>290</v>
          </cell>
          <cell r="B549" t="str">
            <v>UPVC Casement Window 60*60 mm Frame White Colour With 5mm Glass With UPVC Panel Luever Fixed</v>
          </cell>
          <cell r="C549" t="str">
            <v>UPVC Casement Window 60*60 mm Frame White Colour With 5mm Glass With UPVC Panel Luever Fixed</v>
          </cell>
          <cell r="D549" t="str">
            <v>sq.m.</v>
          </cell>
        </row>
        <row r="550">
          <cell r="A550">
            <v>291</v>
          </cell>
          <cell r="B550" t="str">
            <v xml:space="preserve">UPVC Casement Window 60*60 mm Frame White Colour With 5mm Glass With Adjustable Glass Panel Luever </v>
          </cell>
          <cell r="C550" t="str">
            <v xml:space="preserve">UPVC Casement Window 60*60 mm Frame White Colour With 5mm Glass With Adjustable Glass Panel Luever </v>
          </cell>
          <cell r="D550" t="str">
            <v>sq.m.</v>
          </cell>
        </row>
        <row r="551">
          <cell r="A551">
            <v>292</v>
          </cell>
          <cell r="B551" t="str">
            <v>UPVC Sliding Window With 50*80 mm White Colour With Aluminium Sliding Track And 5mm Glass With Adjustable Glass Panel Luever</v>
          </cell>
          <cell r="C551" t="str">
            <v>UPVC Sliding Window With 50*80 mm White Colour With Aluminium Sliding Track And 5mm Glass With Adjustable Glass Panel Luever</v>
          </cell>
          <cell r="D551" t="str">
            <v>sq.m.</v>
          </cell>
        </row>
        <row r="552">
          <cell r="A552">
            <v>293</v>
          </cell>
          <cell r="B552" t="str">
            <v>UPVC Door 100mm*60mm White Colour With Top Glass 5mm And Bottom UPVC Panel</v>
          </cell>
          <cell r="C552" t="str">
            <v>UPVC Door 100mm*60mm White Colour With Top Glass 5mm And Bottom UPVC Panel</v>
          </cell>
          <cell r="D552" t="str">
            <v>sq.m.</v>
          </cell>
        </row>
        <row r="553">
          <cell r="A553">
            <v>294</v>
          </cell>
          <cell r="B553" t="str">
            <v>UPVC Door 100mm*60mm White Colour With Top Glass 5mm Glass And Bottom 9mm Nepal Board</v>
          </cell>
          <cell r="C553" t="str">
            <v>UPVC Door 100mm*60mm White Colour With Top Glass 5mm Glass And Bottom 9mm Nepal Board</v>
          </cell>
          <cell r="D553" t="str">
            <v>sq.m.</v>
          </cell>
        </row>
        <row r="554">
          <cell r="A554">
            <v>295</v>
          </cell>
          <cell r="B554" t="str">
            <v>UPVC Door 100mm*60mm White Colour With Top And Bottom UPVC Panel</v>
          </cell>
          <cell r="C554" t="str">
            <v>UPVC Door 100mm*60mm White Colour With Top And Bottom UPVC Panel</v>
          </cell>
          <cell r="D554" t="str">
            <v>sq.m.</v>
          </cell>
        </row>
        <row r="555">
          <cell r="A555">
            <v>296</v>
          </cell>
          <cell r="B555" t="str">
            <v>UPVC 60*60 mm Partition With Half Board 9mm And Other Half 5mm Glass</v>
          </cell>
          <cell r="C555" t="str">
            <v>UPVC 60*60 mm Partition With Half Board 9mm And Other Half 5mm Glass</v>
          </cell>
          <cell r="D555" t="str">
            <v>sq.m.</v>
          </cell>
        </row>
        <row r="556">
          <cell r="A556">
            <v>297</v>
          </cell>
          <cell r="B556" t="str">
            <v>UPVC 100mm*60mm Swing Door With Top 5mm Glass And Bottom UPVC Panel</v>
          </cell>
          <cell r="C556" t="str">
            <v>UPVC 100mm*60mm Swing Door With Top 5mm Glass And Bottom UPVC Panel</v>
          </cell>
          <cell r="D556" t="str">
            <v>sq.m.</v>
          </cell>
        </row>
        <row r="557">
          <cell r="A557">
            <v>1000</v>
          </cell>
          <cell r="B557" t="str">
            <v>Sanitary Works</v>
          </cell>
          <cell r="C557" t="str">
            <v>Sanitary Works</v>
          </cell>
        </row>
        <row r="559">
          <cell r="A559">
            <v>1001</v>
          </cell>
          <cell r="B559" t="str">
            <v>White glazed earthenware Indian pattern W C  580mm Orissa Pan with 3.0gallons low level flushing cistern with complete accessories including bracket, flushing pipe,pipe connector etc. all complete set</v>
          </cell>
          <cell r="C559" t="str">
            <v>White glazed earthenware Indian pattern W C  580mm Orissa Pan with 10 liter low level flushing cistern .</v>
          </cell>
          <cell r="D559" t="str">
            <v>Set</v>
          </cell>
        </row>
        <row r="560">
          <cell r="A560">
            <v>1002</v>
          </cell>
          <cell r="B560" t="str">
            <v>White glazed earthenware Indian pattern W C  500mm Orissa Pan with 3.0gallons low level flushing cistern with complete accessories including bracket, flushing pipe,pipe connector etc. all complete set</v>
          </cell>
          <cell r="C560" t="str">
            <v>White glazed earthenware Indian pattern W C  500mm Indian Pan with 10 liter low level flushing cistern .</v>
          </cell>
          <cell r="D560" t="str">
            <v>Set</v>
          </cell>
        </row>
        <row r="561">
          <cell r="A561">
            <v>1003</v>
          </cell>
          <cell r="B561" t="str">
            <v>White glazed earthenware Indian pattern W C  530mm Orissa Pan with 3.0gallons low level flushing cistern with complete accessories including bracket, flushing pipe,pipe connector etc. all complete set</v>
          </cell>
          <cell r="C561" t="str">
            <v>White glazed earthenware Indian pattern W C  530mm Orissa Pan with 10 liter low level flushing cistern .</v>
          </cell>
          <cell r="D561" t="str">
            <v>Set</v>
          </cell>
        </row>
        <row r="562">
          <cell r="A562">
            <v>1004</v>
          </cell>
          <cell r="B562" t="str">
            <v>White glazed earthenware Indian pattern W C  580mm Orissa Pan  complete set</v>
          </cell>
          <cell r="C562" t="str">
            <v>580mm Orissa pan complete set</v>
          </cell>
          <cell r="D562" t="str">
            <v>Set</v>
          </cell>
        </row>
        <row r="563">
          <cell r="A563">
            <v>1005</v>
          </cell>
          <cell r="B563" t="str">
            <v xml:space="preserve"> 10.0 lit. low level Porceline clay cistern complete set</v>
          </cell>
          <cell r="C563" t="str">
            <v>10.0 lit. low level Porceline clay cistern</v>
          </cell>
          <cell r="D563" t="str">
            <v>Set</v>
          </cell>
        </row>
        <row r="564">
          <cell r="A564">
            <v>1006</v>
          </cell>
          <cell r="B564" t="str">
            <v xml:space="preserve"> 10.0 lit. low level PVC cistern complete set</v>
          </cell>
          <cell r="C564" t="str">
            <v>10.0 lit. low level PVC cistern</v>
          </cell>
          <cell r="D564" t="str">
            <v>Set</v>
          </cell>
        </row>
        <row r="565">
          <cell r="A565">
            <v>1007</v>
          </cell>
          <cell r="B565" t="str">
            <v>Porcelain clay white glazed indian pattern Comode(Hindustan, Parryware, Classica or eq.) with 10 lts. low level cistern and seat cover</v>
          </cell>
          <cell r="C565" t="str">
            <v>Porcelain clay white glazed indian pattern Comode with 10 lts. low level cistern</v>
          </cell>
          <cell r="D565" t="str">
            <v>Set</v>
          </cell>
        </row>
        <row r="566">
          <cell r="A566">
            <v>1008</v>
          </cell>
          <cell r="B566" t="str">
            <v>Porcelain clay first color indian pattern Comode(Hindustan, Parryware, Classica or eq.) with 10 lts. low level cistern and seat cover constallation type</v>
          </cell>
          <cell r="C566" t="str">
            <v>Porcelain clay first color indian pattern Comode with 10 lts. low level cistern constallation type.</v>
          </cell>
          <cell r="D566" t="str">
            <v>Set</v>
          </cell>
        </row>
        <row r="567">
          <cell r="A567">
            <v>1009</v>
          </cell>
          <cell r="B567" t="str">
            <v>Porcelain clay white glazed indian pattern Comode(Hindustan, Parryware, Classica or eq.) with 10 lts. low level cistern and seat cover constallation type.</v>
          </cell>
          <cell r="C567" t="str">
            <v>Porcelain clay white glazed indian pattern Comode with 10 lts. low level cistern constallation type.</v>
          </cell>
          <cell r="D567" t="str">
            <v>Set</v>
          </cell>
        </row>
        <row r="568">
          <cell r="A568">
            <v>1010</v>
          </cell>
          <cell r="B568" t="str">
            <v xml:space="preserve">Porcelain clay white galzed European pattern american standard Comode (Cotto or eq.) with 10 lts. low level cistern and seat cover </v>
          </cell>
          <cell r="C568" t="str">
            <v>Porcelain clay white glazed European pattern american standard Comode with 10 lts. low level cistern.</v>
          </cell>
          <cell r="D568" t="str">
            <v>Set</v>
          </cell>
        </row>
        <row r="569">
          <cell r="A569">
            <v>1011</v>
          </cell>
          <cell r="B569" t="str">
            <v xml:space="preserve">Porcelain clay white galzed European pattern american standard  one piece Comode (Cotto or eq.) with  slow falling seat cover </v>
          </cell>
          <cell r="C569" t="str">
            <v>Porcelain clay white glazed European pattern american standard one piece Comode with slow falling seat cover.</v>
          </cell>
          <cell r="D569" t="str">
            <v>Set</v>
          </cell>
        </row>
        <row r="570">
          <cell r="A570">
            <v>1012</v>
          </cell>
          <cell r="B570" t="str">
            <v>White glazed  oval wash basin 55X40cm with brackets 32mm bottle trap, 32mm CP waste coupling with CP chain and rubber plug, 15mm fancy type piller cock and  ½"x18" pipe connector etc  all complete.</v>
          </cell>
          <cell r="C570" t="str">
            <v>White glazed  Oval wash basin 55X40cm all complete set.</v>
          </cell>
          <cell r="D570" t="str">
            <v>Set</v>
          </cell>
        </row>
        <row r="571">
          <cell r="A571">
            <v>1013</v>
          </cell>
          <cell r="B571" t="str">
            <v>White glazed Cval wash basin 55X40cm  size European pattern american standard with brackets 32mm bottle trap, 32mm CP waste coupling with CP chain and rubber plug, Basin mixer (jaquar, essco or eqv.) and  ½"x18" pipe connector etc  all complete.</v>
          </cell>
          <cell r="C571" t="str">
            <v>White glazed Oval wash basin 55X40cm European pattern (american Standard) with mixer all complete set.</v>
          </cell>
          <cell r="D571" t="str">
            <v>Set</v>
          </cell>
        </row>
        <row r="572">
          <cell r="A572">
            <v>1014</v>
          </cell>
          <cell r="B572" t="str">
            <v>White glazed Cval wash basin 55X40cm  size European pattern american standard with brackets 32mm bottle trap, 32mm CP waste coupling with CP chain and rubber plug, Basin mixer (jaquar, essco or eqv.) semi pedestal and  ½"x18" pipe connector etc  all compl</v>
          </cell>
          <cell r="C572" t="str">
            <v>White glazed Oval wash basin 55X40cm European pattern (american Standard) with mixer and semi pedestal all complete set.</v>
          </cell>
          <cell r="D572" t="str">
            <v>Set</v>
          </cell>
        </row>
        <row r="573">
          <cell r="A573">
            <v>1015</v>
          </cell>
          <cell r="B573" t="str">
            <v>First color glazed wash basin 55X40 cm  size Indian pattern  with brackets 32mm bottle trap, 32mm CP waste coupling with CP chain and rubber plug, cascade type with pedestal and 15mm fancy type piller cock and ½"x18" pipe connector etc  all complete.</v>
          </cell>
          <cell r="C573" t="str">
            <v>First color glazed wash basin 55X40 cm  size Indian pattern, cascade type with pedestal etc  all complete.</v>
          </cell>
          <cell r="D573" t="str">
            <v>Set</v>
          </cell>
        </row>
        <row r="574">
          <cell r="A574">
            <v>1016</v>
          </cell>
          <cell r="B574" t="str">
            <v>White glazed wash basin 55X40cm with brackets 32mm bottle trap, 32mm CP waste coupling with CP chain and rubber plug, 15mm basin mixer ( jaquar or essco or eqv.) with pedestal  and  ½"x18" pipe connector etc  all complete.</v>
          </cell>
          <cell r="C574" t="str">
            <v>White glazed 55X40 cm  size Indian pattern wash basin  with pedestal and basin mixer etc  all complete.</v>
          </cell>
          <cell r="D574" t="str">
            <v>Set</v>
          </cell>
        </row>
        <row r="575">
          <cell r="A575">
            <v>1017</v>
          </cell>
          <cell r="B575" t="str">
            <v>White glazed  wash basin 55X40cm with brackets 32mm bottle trap, 32mm CP waste coupling with CP chain and rubber plug, 15mm fancy type piller cock and  ½"x18" pipe connector etc  all complete.</v>
          </cell>
          <cell r="C575" t="str">
            <v>White glazed  wash basin 55X40cm all complete set.</v>
          </cell>
          <cell r="D575" t="str">
            <v>Set</v>
          </cell>
        </row>
        <row r="576">
          <cell r="A576">
            <v>1018</v>
          </cell>
          <cell r="B576" t="str">
            <v>White glazed  Corner wash basin 40X40cm with brackets 32mm bottle trap, 32mm CP waste coupling with CP chain and rubber plug, 15mm fancy type piller cock and  ½"x18" pipe connector etc  all complete.</v>
          </cell>
          <cell r="C576" t="str">
            <v>White glazed  Corner wash basin 40X40cm all complete set.</v>
          </cell>
          <cell r="D576" t="str">
            <v>Set</v>
          </cell>
        </row>
        <row r="577">
          <cell r="A577">
            <v>1019</v>
          </cell>
          <cell r="B577" t="str">
            <v>Small Lavoratary Sink 45X30x15cm with brackets 32mm bottle trap, 32mm CP waste coupling with CP chain and rubber plug, 15mm fancy type piller cock and  ½"x18" pipe connector etc  all complete.</v>
          </cell>
          <cell r="C577" t="str">
            <v>Small Lavoratary Sink 45X30x15cm complete set.</v>
          </cell>
          <cell r="D577" t="str">
            <v>Set</v>
          </cell>
        </row>
        <row r="578">
          <cell r="A578">
            <v>1020</v>
          </cell>
          <cell r="B578" t="str">
            <v>Lavoratary Sink 53X43x18cm with brackets 32mm bottle trap, 32mm CP waste coupling with CP chain and rubber plug, 15mm fancy type piller cock and  ½"x18" pipe connector etc  all complete.</v>
          </cell>
          <cell r="C578" t="str">
            <v>Lavoratary Sink 53X43x18cm complete set.</v>
          </cell>
          <cell r="D578" t="str">
            <v>Set</v>
          </cell>
        </row>
        <row r="579">
          <cell r="A579">
            <v>1021</v>
          </cell>
          <cell r="B579" t="str">
            <v>Kitchen sink 60X45X25cm  with brackets,32mm bottle trap, 32mm CP waste coupling all complete set .</v>
          </cell>
          <cell r="C579" t="str">
            <v>Kitchen sink 60X45X25cm complete set .</v>
          </cell>
          <cell r="D579" t="str">
            <v>Set</v>
          </cell>
        </row>
        <row r="580">
          <cell r="A580">
            <v>1022</v>
          </cell>
          <cell r="B580" t="str">
            <v>Urinal 46.5X35.5X26.5cm constallation type with necessary accessories all complete set .</v>
          </cell>
          <cell r="C580" t="str">
            <v>Urinal 46.5X35.5X26.5cm White glazed constallation type with complete set .</v>
          </cell>
          <cell r="D580" t="str">
            <v>Set</v>
          </cell>
        </row>
        <row r="581">
          <cell r="A581">
            <v>1023</v>
          </cell>
          <cell r="B581" t="str">
            <v>Urinal 46.5X31.5X26.5cm  first color constallation type with necessary accessories all complete set .</v>
          </cell>
          <cell r="C581" t="str">
            <v>Urinal 46.5X35.5X26.5cm first color constallation type with complete set .</v>
          </cell>
          <cell r="D581" t="str">
            <v>Set</v>
          </cell>
        </row>
        <row r="582">
          <cell r="A582">
            <v>1024</v>
          </cell>
          <cell r="B582" t="str">
            <v>White glazed Urinal 46.5X31.5X26.5cm   with necessary accessories all complete set .</v>
          </cell>
          <cell r="C582" t="str">
            <v>Urinal 46.5X35.5X26.5cm White glazed with complete set .</v>
          </cell>
          <cell r="D582" t="str">
            <v>Set</v>
          </cell>
        </row>
        <row r="583">
          <cell r="A583">
            <v>1025</v>
          </cell>
          <cell r="B583" t="str">
            <v>White glazed 61X41X38cm  large flat back Urinal all complete set.</v>
          </cell>
          <cell r="C583" t="str">
            <v>White glazed 61X41X38cm  large flat back Urinal all complete set.</v>
          </cell>
          <cell r="D583" t="str">
            <v>Set</v>
          </cell>
        </row>
        <row r="584">
          <cell r="A584">
            <v>1026</v>
          </cell>
          <cell r="B584" t="str">
            <v xml:space="preserve"> 45X35X27.5cm Angle back Urinal  all complete set .</v>
          </cell>
          <cell r="C584" t="str">
            <v>45X35X27.5cm Angle back Urinal  all complete set.</v>
          </cell>
          <cell r="D584" t="str">
            <v>Set</v>
          </cell>
        </row>
        <row r="585">
          <cell r="A585">
            <v>1027</v>
          </cell>
          <cell r="B585" t="str">
            <v xml:space="preserve"> 45X35cm Squating Plate Urinal  all complete set .</v>
          </cell>
          <cell r="C585" t="str">
            <v>45X35cm Squating Plate Urinal  all complete set.</v>
          </cell>
          <cell r="D585" t="str">
            <v>Set</v>
          </cell>
        </row>
        <row r="586">
          <cell r="A586">
            <v>1028</v>
          </cell>
          <cell r="B586" t="str">
            <v xml:space="preserve"> 68X30cm size Urinal  partation all complete set .</v>
          </cell>
          <cell r="C586" t="str">
            <v xml:space="preserve"> 68X30cm size Urinal  partation all complete set .</v>
          </cell>
          <cell r="D586" t="str">
            <v>Set</v>
          </cell>
        </row>
        <row r="587">
          <cell r="A587">
            <v>1029</v>
          </cell>
          <cell r="B587" t="str">
            <v xml:space="preserve"> 300 lit. 3 panel solar heater  fixing with electric booster all complete.</v>
          </cell>
          <cell r="C587" t="str">
            <v xml:space="preserve"> 300 lit. 3 panel solar heater  fixing with electric booster all complete.</v>
          </cell>
          <cell r="D587" t="str">
            <v>Set</v>
          </cell>
        </row>
        <row r="588">
          <cell r="A588">
            <v>1030</v>
          </cell>
          <cell r="B588" t="str">
            <v xml:space="preserve"> 900 lit. G.I water tank fixing  all complete.</v>
          </cell>
          <cell r="C588" t="str">
            <v>900 lit. G.I water tank fixing all complete.</v>
          </cell>
          <cell r="D588" t="str">
            <v>nos</v>
          </cell>
        </row>
        <row r="589">
          <cell r="A589">
            <v>1031</v>
          </cell>
          <cell r="B589" t="str">
            <v xml:space="preserve"> 1350 lit. G.I water tank fixing  all complete.</v>
          </cell>
          <cell r="C589" t="str">
            <v>1350 lit. G.I water tank fixing all complete.</v>
          </cell>
          <cell r="D589" t="str">
            <v>nos</v>
          </cell>
        </row>
        <row r="590">
          <cell r="A590">
            <v>1032</v>
          </cell>
          <cell r="B590" t="str">
            <v xml:space="preserve"> 1800 lit. G.I water tank fixing  all complete.</v>
          </cell>
          <cell r="C590" t="str">
            <v>1800 lit. G.I water tank fixing.</v>
          </cell>
          <cell r="D590" t="str">
            <v>nos</v>
          </cell>
        </row>
        <row r="591">
          <cell r="A591">
            <v>1033</v>
          </cell>
          <cell r="B591" t="str">
            <v xml:space="preserve"> 2250 lit. G.I water tank fixing  all complete.</v>
          </cell>
          <cell r="C591" t="str">
            <v>2250 lit. G.I water tank fixing.</v>
          </cell>
          <cell r="D591" t="str">
            <v>nos</v>
          </cell>
        </row>
        <row r="592">
          <cell r="A592">
            <v>1034</v>
          </cell>
          <cell r="B592" t="str">
            <v xml:space="preserve"> 1000 lit capacity PVC water tank HilTake or equivalent</v>
          </cell>
          <cell r="C592" t="str">
            <v>1000 lit capacity PVC water tank HilTake or equivalent</v>
          </cell>
          <cell r="D592" t="str">
            <v>nos</v>
          </cell>
        </row>
        <row r="593">
          <cell r="A593">
            <v>1035</v>
          </cell>
          <cell r="B593" t="str">
            <v xml:space="preserve"> 500 lit capacity PVC water tank HilTake or equivalent</v>
          </cell>
          <cell r="C593" t="str">
            <v>500 lit capacity PVC water tank HilTake or equivalent</v>
          </cell>
          <cell r="D593" t="str">
            <v>nos</v>
          </cell>
        </row>
        <row r="594">
          <cell r="A594">
            <v>1036</v>
          </cell>
          <cell r="B594" t="str">
            <v xml:space="preserve"> 2000 lit capacity PVC water tank HilTake or equivalent</v>
          </cell>
          <cell r="C594" t="str">
            <v>2000 lit capacity PVC water tank HilTake or equivalent</v>
          </cell>
          <cell r="D594" t="str">
            <v>nos</v>
          </cell>
        </row>
        <row r="595">
          <cell r="A595">
            <v>1037</v>
          </cell>
          <cell r="B595" t="str">
            <v xml:space="preserve"> 1HPChinese Water Pump</v>
          </cell>
          <cell r="C595" t="str">
            <v>1HPChinese Water Pump</v>
          </cell>
          <cell r="D595" t="str">
            <v>nos</v>
          </cell>
        </row>
        <row r="596">
          <cell r="A596">
            <v>1038</v>
          </cell>
          <cell r="B596" t="str">
            <v xml:space="preserve"> 1HPChinese Submersible Water Pump</v>
          </cell>
          <cell r="C596" t="str">
            <v>1HPChinese Submersible Water Pump</v>
          </cell>
          <cell r="D596" t="str">
            <v>nos</v>
          </cell>
        </row>
        <row r="597">
          <cell r="A597">
            <v>1039</v>
          </cell>
          <cell r="B597" t="str">
            <v xml:space="preserve"> 1HP Electric motor  Submersible Water Pump Italian</v>
          </cell>
          <cell r="C597" t="str">
            <v xml:space="preserve"> 1HP Electric motor  Submersible Water Pump Italian</v>
          </cell>
          <cell r="D597" t="str">
            <v>nos</v>
          </cell>
        </row>
        <row r="598">
          <cell r="A598">
            <v>1040</v>
          </cell>
          <cell r="B598" t="str">
            <v xml:space="preserve"> 0.5HP Electric motor Pump monoblock     ( crompton)</v>
          </cell>
          <cell r="C598" t="str">
            <v>0.5HP Electric motor Pump monoblock     ( crompton)</v>
          </cell>
          <cell r="D598" t="str">
            <v>nos</v>
          </cell>
        </row>
        <row r="599">
          <cell r="A599">
            <v>1041</v>
          </cell>
          <cell r="B599" t="str">
            <v xml:space="preserve"> 1HP Electric motor Pump  monoblock   ( crompton)</v>
          </cell>
          <cell r="C599" t="str">
            <v>1HP Electric motor Pump  monoblock   ( crompton)</v>
          </cell>
          <cell r="D599" t="str">
            <v>nos</v>
          </cell>
        </row>
        <row r="600">
          <cell r="A600">
            <v>1042</v>
          </cell>
          <cell r="B600" t="str">
            <v xml:space="preserve"> 1HP Electric motor Pump Multi Stage coupled  ( crompton)</v>
          </cell>
          <cell r="C600" t="str">
            <v xml:space="preserve"> 1HP Electric motor Pump Multi Stage coupled  ( crompton)</v>
          </cell>
          <cell r="D600" t="str">
            <v>nos</v>
          </cell>
        </row>
        <row r="601">
          <cell r="A601">
            <v>1043</v>
          </cell>
          <cell r="B601" t="str">
            <v xml:space="preserve"> 2HP Electric motor Pump multi stage coupled ( crompton)</v>
          </cell>
          <cell r="C601" t="str">
            <v xml:space="preserve"> 2HP Electric motor Pump multi stage coupled ( crompton)</v>
          </cell>
          <cell r="D601" t="str">
            <v>nos</v>
          </cell>
        </row>
        <row r="602">
          <cell r="A602">
            <v>1044</v>
          </cell>
          <cell r="B602" t="str">
            <v xml:space="preserve"> 3HP Electric motor Pump monoblock ( crompton)</v>
          </cell>
          <cell r="C602" t="str">
            <v>3HP Electric motor Pump monoblock ( crompton)</v>
          </cell>
          <cell r="D602" t="str">
            <v>nos</v>
          </cell>
        </row>
        <row r="603">
          <cell r="A603">
            <v>1045</v>
          </cell>
          <cell r="B603" t="str">
            <v xml:space="preserve"> 5HP Electric motor Pump monoblock ( crompton)</v>
          </cell>
          <cell r="C603" t="str">
            <v>5HP Electric motor Pump monoblock ( crompton)</v>
          </cell>
          <cell r="D603" t="str">
            <v>nos</v>
          </cell>
        </row>
        <row r="604">
          <cell r="A604">
            <v>1046</v>
          </cell>
          <cell r="B604" t="str">
            <v xml:space="preserve"> Porecelene clay toilet paper holder Recessed type american standard  with necessary accessories all complete.</v>
          </cell>
          <cell r="C604" t="str">
            <v>Porecelene clay toilet paper holder  Recessed type american standard with necessary accessories.</v>
          </cell>
          <cell r="D604" t="str">
            <v>nos</v>
          </cell>
        </row>
        <row r="605">
          <cell r="A605">
            <v>1047</v>
          </cell>
          <cell r="B605" t="str">
            <v xml:space="preserve"> Porecelene clay toilet paper holder  Recessed type with necessary accessories all complete.</v>
          </cell>
          <cell r="C605" t="str">
            <v>Porecelene clay toilet paper holder Recessed type with necessary accessories.</v>
          </cell>
          <cell r="D605" t="str">
            <v>nos</v>
          </cell>
        </row>
        <row r="606">
          <cell r="A606">
            <v>1048</v>
          </cell>
          <cell r="B606" t="str">
            <v>Chrome plated toilet paper holder with necessary accessories.</v>
          </cell>
          <cell r="C606" t="str">
            <v>Chrome plated toilet paper holder with necessary accessories.</v>
          </cell>
          <cell r="D606" t="str">
            <v>nos</v>
          </cell>
        </row>
        <row r="607">
          <cell r="A607">
            <v>1049</v>
          </cell>
          <cell r="B607" t="str">
            <v>Recess type Soap Dish , American Standard with necessary accessories.</v>
          </cell>
          <cell r="C607" t="str">
            <v>Recess type Soap Dish , American Standard with necessary accessories.</v>
          </cell>
          <cell r="D607" t="str">
            <v>nos</v>
          </cell>
        </row>
        <row r="608">
          <cell r="A608">
            <v>1050</v>
          </cell>
          <cell r="B608" t="str">
            <v xml:space="preserve"> Porecelene clay Soap Tray 6"x6"  Recessed type with necessary accessories all complete.</v>
          </cell>
          <cell r="C608" t="str">
            <v>Porecelene clay Soap Tray 6"x6"  Recessed type with necessary accessories all complete.</v>
          </cell>
          <cell r="D608" t="str">
            <v>nos</v>
          </cell>
        </row>
        <row r="609">
          <cell r="A609">
            <v>1051</v>
          </cell>
          <cell r="B609" t="str">
            <v xml:space="preserve">Chrome plated soap tray 6"x6" with necessary accessories </v>
          </cell>
          <cell r="C609" t="str">
            <v xml:space="preserve">Chrome plated soap tray 6"x6" with necessary accessories </v>
          </cell>
          <cell r="D609" t="str">
            <v>nos</v>
          </cell>
        </row>
        <row r="610">
          <cell r="A610">
            <v>1052</v>
          </cell>
          <cell r="B610" t="str">
            <v xml:space="preserve">Chrome plated Towel Rod 15mm dia x450mm long American Standard  with necessary accessories </v>
          </cell>
          <cell r="C610" t="str">
            <v xml:space="preserve">Chrome plated Towel Rod 15mm dia x450mm long American Standard  with necessary accessories </v>
          </cell>
          <cell r="D610" t="str">
            <v>nos</v>
          </cell>
        </row>
        <row r="611">
          <cell r="A611">
            <v>1053</v>
          </cell>
          <cell r="B611" t="str">
            <v>Chrome plated 15mm dia x600mm long heavy quality towel rod</v>
          </cell>
          <cell r="C611" t="str">
            <v>C p 15mm dia x600mm long heavy quality towel rod.</v>
          </cell>
          <cell r="D611" t="str">
            <v>nos</v>
          </cell>
        </row>
        <row r="612">
          <cell r="A612">
            <v>1054</v>
          </cell>
          <cell r="B612" t="str">
            <v>Chrome plated 15mm dia x450mm long heavy quality towel rod</v>
          </cell>
          <cell r="C612" t="str">
            <v>C p 15mm dia x450mm long  towel rod.</v>
          </cell>
          <cell r="D612" t="str">
            <v>nos</v>
          </cell>
        </row>
        <row r="613">
          <cell r="A613">
            <v>1055</v>
          </cell>
          <cell r="B613" t="str">
            <v>Supply and fixing of 60 cm CP Glass Shelf</v>
          </cell>
          <cell r="C613" t="str">
            <v>60 cm CP Glass Shelf</v>
          </cell>
          <cell r="D613" t="str">
            <v>nos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building"/>
      <sheetName val="Toilet"/>
      <sheetName val="Septic tank"/>
      <sheetName val="Cost Stank"/>
      <sheetName val="Soakpit"/>
      <sheetName val="Cost Soakpit"/>
      <sheetName val="MHS"/>
      <sheetName val="Cost MHS"/>
      <sheetName val="Tap"/>
      <sheetName val="Cost tap"/>
      <sheetName val="Electric"/>
      <sheetName val="Abstract"/>
      <sheetName val="Inpatient "/>
      <sheetName val="BEOC"/>
      <sheetName val="compound wall &amp;gate"/>
    </sheetNames>
    <sheetDataSet>
      <sheetData sheetId="0" refreshError="1"/>
      <sheetData sheetId="1" refreshError="1">
        <row r="12">
          <cell r="B12" t="str">
            <v>Item no</v>
          </cell>
          <cell r="C12" t="str">
            <v>Description</v>
          </cell>
          <cell r="D12" t="str">
            <v>No</v>
          </cell>
          <cell r="E12" t="str">
            <v>Length</v>
          </cell>
          <cell r="F12" t="str">
            <v>Total length</v>
          </cell>
          <cell r="G12" t="str">
            <v>Breadth</v>
          </cell>
          <cell r="H12" t="str">
            <v>Height</v>
          </cell>
          <cell r="I12" t="str">
            <v>Quantity</v>
          </cell>
        </row>
        <row r="13">
          <cell r="C13">
            <v>0</v>
          </cell>
          <cell r="D13">
            <v>0</v>
          </cell>
          <cell r="E13">
            <v>0</v>
          </cell>
          <cell r="F13">
            <v>0</v>
          </cell>
          <cell r="G13">
            <v>0</v>
          </cell>
          <cell r="H13">
            <v>0</v>
          </cell>
          <cell r="I13">
            <v>0</v>
          </cell>
        </row>
        <row r="14">
          <cell r="C14" t="str">
            <v>E/w excavation in stone mixed hard soil.</v>
          </cell>
          <cell r="D14">
            <v>0</v>
          </cell>
          <cell r="E14">
            <v>0</v>
          </cell>
          <cell r="F14">
            <v>0</v>
          </cell>
          <cell r="G14">
            <v>0</v>
          </cell>
          <cell r="H14">
            <v>0</v>
          </cell>
          <cell r="I14">
            <v>0</v>
          </cell>
        </row>
        <row r="15">
          <cell r="C15" t="str">
            <v xml:space="preserve"> Building foundation l.w.</v>
          </cell>
          <cell r="D15">
            <v>2</v>
          </cell>
          <cell r="E15">
            <v>5.45</v>
          </cell>
          <cell r="F15">
            <v>10.9</v>
          </cell>
          <cell r="G15">
            <v>0</v>
          </cell>
          <cell r="H15">
            <v>0</v>
          </cell>
          <cell r="I15">
            <v>0</v>
          </cell>
        </row>
        <row r="16">
          <cell r="C16" t="str">
            <v>s.w.</v>
          </cell>
          <cell r="D16">
            <v>3</v>
          </cell>
          <cell r="E16">
            <v>1.25</v>
          </cell>
          <cell r="F16">
            <v>3.75</v>
          </cell>
          <cell r="G16">
            <v>0</v>
          </cell>
          <cell r="H16">
            <v>0</v>
          </cell>
          <cell r="I16">
            <v>0</v>
          </cell>
        </row>
        <row r="17">
          <cell r="C17">
            <v>0</v>
          </cell>
          <cell r="F17">
            <v>14.65</v>
          </cell>
          <cell r="G17">
            <v>0.9</v>
          </cell>
          <cell r="H17">
            <v>1.075</v>
          </cell>
          <cell r="I17">
            <v>14.173875000000001</v>
          </cell>
        </row>
        <row r="18">
          <cell r="C18" t="str">
            <v>peti</v>
          </cell>
          <cell r="D18">
            <v>1</v>
          </cell>
          <cell r="E18">
            <v>5</v>
          </cell>
          <cell r="F18">
            <v>5</v>
          </cell>
          <cell r="G18">
            <v>0.6</v>
          </cell>
          <cell r="H18">
            <v>0.55000000000000004</v>
          </cell>
          <cell r="I18">
            <v>1.6500000000000001</v>
          </cell>
        </row>
        <row r="19">
          <cell r="B19">
            <v>2.1</v>
          </cell>
          <cell r="G19">
            <v>0</v>
          </cell>
          <cell r="H19" t="str">
            <v>Total</v>
          </cell>
          <cell r="I19">
            <v>15.823875000000001</v>
          </cell>
        </row>
        <row r="20">
          <cell r="B20">
            <v>0</v>
          </cell>
          <cell r="C20">
            <v>0</v>
          </cell>
          <cell r="G20">
            <v>0</v>
          </cell>
          <cell r="H20">
            <v>0</v>
          </cell>
          <cell r="I20">
            <v>0</v>
          </cell>
        </row>
        <row r="21">
          <cell r="C21" t="str">
            <v>Dry stone solling works</v>
          </cell>
        </row>
        <row r="22">
          <cell r="C22" t="str">
            <v>Foundation</v>
          </cell>
          <cell r="D22">
            <v>0</v>
          </cell>
          <cell r="E22">
            <v>0</v>
          </cell>
          <cell r="F22">
            <v>14.65</v>
          </cell>
          <cell r="G22">
            <v>0.9</v>
          </cell>
          <cell r="H22">
            <v>0.15</v>
          </cell>
          <cell r="I22">
            <v>1.9777500000000001</v>
          </cell>
        </row>
        <row r="23">
          <cell r="C23" t="str">
            <v>Peti</v>
          </cell>
          <cell r="D23">
            <v>0</v>
          </cell>
          <cell r="E23">
            <v>0</v>
          </cell>
          <cell r="F23">
            <v>5</v>
          </cell>
          <cell r="G23">
            <v>0.6</v>
          </cell>
          <cell r="H23">
            <v>0.15</v>
          </cell>
          <cell r="I23">
            <v>0.44999999999999996</v>
          </cell>
        </row>
        <row r="24">
          <cell r="C24" t="str">
            <v>In floors</v>
          </cell>
          <cell r="D24">
            <v>0</v>
          </cell>
          <cell r="E24">
            <v>0</v>
          </cell>
          <cell r="F24">
            <v>0</v>
          </cell>
          <cell r="G24">
            <v>0</v>
          </cell>
          <cell r="H24">
            <v>0</v>
          </cell>
          <cell r="I24">
            <v>1.4295</v>
          </cell>
        </row>
        <row r="25">
          <cell r="B25">
            <v>3.1</v>
          </cell>
          <cell r="C25">
            <v>0</v>
          </cell>
          <cell r="D25">
            <v>0</v>
          </cell>
          <cell r="E25">
            <v>0</v>
          </cell>
          <cell r="F25">
            <v>0</v>
          </cell>
          <cell r="G25">
            <v>0</v>
          </cell>
          <cell r="H25" t="str">
            <v>Total</v>
          </cell>
          <cell r="I25">
            <v>3.8572500000000001</v>
          </cell>
        </row>
        <row r="26">
          <cell r="C26">
            <v>0</v>
          </cell>
        </row>
        <row r="27">
          <cell r="C27" t="str">
            <v>P.C.C (1:3:6)</v>
          </cell>
          <cell r="D27">
            <v>0</v>
          </cell>
          <cell r="E27">
            <v>0</v>
          </cell>
          <cell r="F27">
            <v>0</v>
          </cell>
          <cell r="G27">
            <v>0</v>
          </cell>
          <cell r="H27">
            <v>0</v>
          </cell>
          <cell r="I27">
            <v>0</v>
          </cell>
        </row>
        <row r="28">
          <cell r="C28" t="str">
            <v>Foundation</v>
          </cell>
          <cell r="F28">
            <v>14.65</v>
          </cell>
          <cell r="G28">
            <v>0.9</v>
          </cell>
          <cell r="H28">
            <v>0.1</v>
          </cell>
          <cell r="I28">
            <v>1.3185000000000002</v>
          </cell>
        </row>
        <row r="29">
          <cell r="C29" t="str">
            <v>Peti</v>
          </cell>
          <cell r="F29">
            <v>5</v>
          </cell>
          <cell r="G29">
            <v>0.6</v>
          </cell>
          <cell r="H29">
            <v>0.1</v>
          </cell>
          <cell r="I29">
            <v>0.3</v>
          </cell>
        </row>
        <row r="30">
          <cell r="B30">
            <v>4.0999999999999996</v>
          </cell>
          <cell r="C30">
            <v>0</v>
          </cell>
          <cell r="D30">
            <v>0</v>
          </cell>
          <cell r="E30">
            <v>0</v>
          </cell>
          <cell r="F30">
            <v>0</v>
          </cell>
          <cell r="G30">
            <v>0</v>
          </cell>
          <cell r="H30">
            <v>0</v>
          </cell>
          <cell r="I30">
            <v>1.6185000000000003</v>
          </cell>
        </row>
        <row r="31">
          <cell r="C31">
            <v>0</v>
          </cell>
          <cell r="D31">
            <v>0</v>
          </cell>
          <cell r="E31">
            <v>0</v>
          </cell>
          <cell r="F31">
            <v>0</v>
          </cell>
          <cell r="G31">
            <v>0</v>
          </cell>
          <cell r="H31">
            <v>0</v>
          </cell>
          <cell r="I31">
            <v>0</v>
          </cell>
        </row>
        <row r="32">
          <cell r="C32" t="str">
            <v>Stone masonry works in 1:6  c/s mortar</v>
          </cell>
          <cell r="D32">
            <v>0</v>
          </cell>
          <cell r="E32">
            <v>0</v>
          </cell>
          <cell r="F32">
            <v>0</v>
          </cell>
          <cell r="G32">
            <v>0</v>
          </cell>
          <cell r="H32">
            <v>0</v>
          </cell>
          <cell r="I32">
            <v>0</v>
          </cell>
        </row>
        <row r="33">
          <cell r="C33" t="str">
            <v>Building foud.</v>
          </cell>
          <cell r="D33">
            <v>0</v>
          </cell>
          <cell r="E33">
            <v>0</v>
          </cell>
          <cell r="F33">
            <v>0</v>
          </cell>
          <cell r="G33">
            <v>0</v>
          </cell>
          <cell r="H33">
            <v>0</v>
          </cell>
          <cell r="I33">
            <v>0</v>
          </cell>
        </row>
        <row r="34">
          <cell r="C34" t="str">
            <v xml:space="preserve">first footing </v>
          </cell>
          <cell r="D34">
            <v>2</v>
          </cell>
          <cell r="E34">
            <v>5.45</v>
          </cell>
          <cell r="F34">
            <v>10.9</v>
          </cell>
          <cell r="G34">
            <v>0.9</v>
          </cell>
          <cell r="H34">
            <v>0.3</v>
          </cell>
          <cell r="I34">
            <v>2.9430000000000005</v>
          </cell>
        </row>
        <row r="35">
          <cell r="C35" t="str">
            <v>,,</v>
          </cell>
          <cell r="D35">
            <v>3</v>
          </cell>
          <cell r="E35">
            <v>1.25</v>
          </cell>
          <cell r="F35">
            <v>3.75</v>
          </cell>
          <cell r="G35">
            <v>0.9</v>
          </cell>
          <cell r="H35">
            <v>0.3</v>
          </cell>
          <cell r="I35">
            <v>1.0125000000000002</v>
          </cell>
        </row>
        <row r="36">
          <cell r="B36">
            <v>0</v>
          </cell>
          <cell r="C36" t="str">
            <v>2nd footing</v>
          </cell>
          <cell r="D36">
            <v>2</v>
          </cell>
          <cell r="E36">
            <v>5.2249999999999996</v>
          </cell>
          <cell r="F36">
            <v>10.45</v>
          </cell>
          <cell r="G36">
            <v>0.67500000000000004</v>
          </cell>
          <cell r="H36">
            <v>0.3</v>
          </cell>
          <cell r="I36">
            <v>2.1161249999999998</v>
          </cell>
        </row>
        <row r="37">
          <cell r="C37" t="str">
            <v>,,</v>
          </cell>
          <cell r="D37">
            <v>3</v>
          </cell>
          <cell r="E37">
            <v>1.4750000000000001</v>
          </cell>
          <cell r="F37">
            <v>4.4250000000000007</v>
          </cell>
          <cell r="G37">
            <v>0.67500000000000004</v>
          </cell>
          <cell r="H37">
            <v>0.3</v>
          </cell>
          <cell r="I37">
            <v>0.89606250000000021</v>
          </cell>
        </row>
        <row r="38">
          <cell r="C38" t="str">
            <v>up to DPC</v>
          </cell>
          <cell r="D38">
            <v>2</v>
          </cell>
          <cell r="E38">
            <v>5</v>
          </cell>
          <cell r="F38">
            <v>10</v>
          </cell>
          <cell r="G38">
            <v>0.45</v>
          </cell>
          <cell r="H38">
            <v>0.3</v>
          </cell>
          <cell r="I38">
            <v>1.35</v>
          </cell>
        </row>
        <row r="39">
          <cell r="C39" t="str">
            <v>,,</v>
          </cell>
          <cell r="D39">
            <v>3</v>
          </cell>
          <cell r="E39">
            <v>1.7</v>
          </cell>
          <cell r="F39">
            <v>5.0999999999999996</v>
          </cell>
          <cell r="G39">
            <v>0.45</v>
          </cell>
          <cell r="H39">
            <v>0.3</v>
          </cell>
          <cell r="I39">
            <v>0.6885</v>
          </cell>
        </row>
        <row r="40">
          <cell r="C40" t="str">
            <v>Super structure</v>
          </cell>
          <cell r="D40">
            <v>2</v>
          </cell>
          <cell r="E40">
            <v>5</v>
          </cell>
          <cell r="F40">
            <v>10</v>
          </cell>
          <cell r="G40">
            <v>0.45</v>
          </cell>
          <cell r="H40">
            <v>2.2999999999999998</v>
          </cell>
          <cell r="I40">
            <v>10.35</v>
          </cell>
        </row>
        <row r="41">
          <cell r="C41" t="str">
            <v>,,</v>
          </cell>
          <cell r="D41">
            <v>3</v>
          </cell>
          <cell r="E41">
            <v>1.7</v>
          </cell>
          <cell r="F41">
            <v>5.0999999999999996</v>
          </cell>
          <cell r="G41">
            <v>0.45</v>
          </cell>
          <cell r="H41">
            <v>2.2999999999999998</v>
          </cell>
          <cell r="I41">
            <v>5.2784999999999993</v>
          </cell>
        </row>
        <row r="42">
          <cell r="C42" t="str">
            <v>,,</v>
          </cell>
          <cell r="D42">
            <v>1</v>
          </cell>
          <cell r="E42">
            <v>1.7</v>
          </cell>
          <cell r="F42">
            <v>1.7</v>
          </cell>
          <cell r="G42">
            <v>0.35</v>
          </cell>
          <cell r="H42">
            <v>2.5249999999999999</v>
          </cell>
          <cell r="I42">
            <v>1.5023749999999998</v>
          </cell>
        </row>
        <row r="43">
          <cell r="C43" t="str">
            <v>steps</v>
          </cell>
          <cell r="D43">
            <v>1</v>
          </cell>
          <cell r="E43">
            <v>5</v>
          </cell>
          <cell r="F43">
            <v>5</v>
          </cell>
          <cell r="G43">
            <v>0.3</v>
          </cell>
          <cell r="H43">
            <v>0.45</v>
          </cell>
          <cell r="I43">
            <v>0.67500000000000004</v>
          </cell>
        </row>
        <row r="44">
          <cell r="C44">
            <v>0</v>
          </cell>
          <cell r="D44">
            <v>1</v>
          </cell>
          <cell r="E44">
            <v>5</v>
          </cell>
          <cell r="F44">
            <v>5</v>
          </cell>
          <cell r="G44">
            <v>0.3</v>
          </cell>
          <cell r="H44">
            <v>0.6</v>
          </cell>
          <cell r="I44">
            <v>0.89999999999999991</v>
          </cell>
        </row>
        <row r="45">
          <cell r="D45">
            <v>0</v>
          </cell>
          <cell r="E45">
            <v>0</v>
          </cell>
          <cell r="F45" t="str">
            <v>o</v>
          </cell>
          <cell r="G45">
            <v>0</v>
          </cell>
          <cell r="H45" t="str">
            <v>sub Total</v>
          </cell>
          <cell r="I45">
            <v>27.712062499999998</v>
          </cell>
        </row>
        <row r="46">
          <cell r="C46" t="str">
            <v>Deduction Door</v>
          </cell>
          <cell r="D46">
            <v>3</v>
          </cell>
          <cell r="E46">
            <v>0.75</v>
          </cell>
          <cell r="F46">
            <v>2.25</v>
          </cell>
          <cell r="G46">
            <v>0.45</v>
          </cell>
          <cell r="H46">
            <v>2.1</v>
          </cell>
          <cell r="I46">
            <v>2.1262500000000002</v>
          </cell>
        </row>
        <row r="47">
          <cell r="C47" t="str">
            <v>venti.</v>
          </cell>
          <cell r="D47">
            <v>3</v>
          </cell>
          <cell r="E47">
            <v>0.95</v>
          </cell>
          <cell r="F47">
            <v>2.8499999999999996</v>
          </cell>
          <cell r="G47">
            <v>0.45</v>
          </cell>
          <cell r="H47">
            <v>0.45</v>
          </cell>
          <cell r="I47">
            <v>0.577125</v>
          </cell>
        </row>
        <row r="48">
          <cell r="C48" t="str">
            <v>lintel beam</v>
          </cell>
          <cell r="D48">
            <v>2</v>
          </cell>
          <cell r="E48">
            <v>5</v>
          </cell>
          <cell r="F48">
            <v>10</v>
          </cell>
          <cell r="G48">
            <v>0.45</v>
          </cell>
          <cell r="H48">
            <v>0.15</v>
          </cell>
          <cell r="I48">
            <v>0.67500000000000004</v>
          </cell>
        </row>
        <row r="49">
          <cell r="B49">
            <v>0</v>
          </cell>
          <cell r="D49">
            <v>3</v>
          </cell>
          <cell r="E49">
            <v>1.7</v>
          </cell>
          <cell r="F49">
            <v>5.0999999999999996</v>
          </cell>
          <cell r="G49">
            <v>0.45</v>
          </cell>
          <cell r="H49">
            <v>0.15</v>
          </cell>
          <cell r="I49">
            <v>0.34425</v>
          </cell>
        </row>
        <row r="50">
          <cell r="C50">
            <v>0</v>
          </cell>
          <cell r="D50">
            <v>1</v>
          </cell>
          <cell r="E50">
            <v>1.7</v>
          </cell>
          <cell r="F50">
            <v>1.7</v>
          </cell>
          <cell r="G50">
            <v>0.35</v>
          </cell>
          <cell r="H50">
            <v>0.15</v>
          </cell>
          <cell r="I50">
            <v>8.9249999999999996E-2</v>
          </cell>
        </row>
        <row r="51">
          <cell r="C51" t="str">
            <v>sill/stich 1*2</v>
          </cell>
          <cell r="D51">
            <v>2</v>
          </cell>
          <cell r="E51">
            <v>5</v>
          </cell>
          <cell r="F51">
            <v>10</v>
          </cell>
          <cell r="G51">
            <v>0.45</v>
          </cell>
          <cell r="H51">
            <v>7.4999999999999997E-2</v>
          </cell>
          <cell r="I51">
            <v>0.33750000000000002</v>
          </cell>
        </row>
        <row r="52">
          <cell r="C52" t="str">
            <v>1*2</v>
          </cell>
          <cell r="D52">
            <v>2</v>
          </cell>
          <cell r="E52">
            <v>2.75</v>
          </cell>
          <cell r="F52">
            <v>5.5</v>
          </cell>
          <cell r="G52">
            <v>0.45</v>
          </cell>
          <cell r="H52">
            <v>7.4999999999999997E-2</v>
          </cell>
          <cell r="I52">
            <v>0.18562500000000001</v>
          </cell>
        </row>
        <row r="53">
          <cell r="C53" t="str">
            <v>3*2</v>
          </cell>
          <cell r="D53">
            <v>6</v>
          </cell>
          <cell r="E53">
            <v>1.7</v>
          </cell>
          <cell r="F53">
            <v>10.199999999999999</v>
          </cell>
          <cell r="G53">
            <v>0.45</v>
          </cell>
          <cell r="H53">
            <v>7.4999999999999997E-2</v>
          </cell>
          <cell r="I53">
            <v>0.34425</v>
          </cell>
        </row>
        <row r="54">
          <cell r="C54" t="str">
            <v>1*2</v>
          </cell>
          <cell r="D54">
            <v>2</v>
          </cell>
          <cell r="E54">
            <v>1.7</v>
          </cell>
          <cell r="F54">
            <v>3.4</v>
          </cell>
          <cell r="G54">
            <v>0.35</v>
          </cell>
          <cell r="H54">
            <v>7.4999999999999997E-2</v>
          </cell>
          <cell r="I54">
            <v>8.9249999999999996E-2</v>
          </cell>
        </row>
        <row r="55">
          <cell r="D55">
            <v>0</v>
          </cell>
          <cell r="E55">
            <v>0</v>
          </cell>
          <cell r="F55">
            <v>0</v>
          </cell>
          <cell r="G55">
            <v>0</v>
          </cell>
          <cell r="H55" t="str">
            <v>sub Total</v>
          </cell>
          <cell r="I55">
            <v>4.7684999999999995</v>
          </cell>
        </row>
        <row r="56">
          <cell r="B56">
            <v>3.2</v>
          </cell>
          <cell r="D56">
            <v>0</v>
          </cell>
          <cell r="E56">
            <v>0</v>
          </cell>
          <cell r="F56">
            <v>0</v>
          </cell>
          <cell r="G56">
            <v>0</v>
          </cell>
          <cell r="H56" t="str">
            <v>Total</v>
          </cell>
          <cell r="I56">
            <v>22.943562499999999</v>
          </cell>
        </row>
        <row r="57">
          <cell r="C57">
            <v>0</v>
          </cell>
          <cell r="D57">
            <v>0</v>
          </cell>
          <cell r="E57">
            <v>0</v>
          </cell>
          <cell r="F57">
            <v>0</v>
          </cell>
          <cell r="G57">
            <v>0</v>
          </cell>
          <cell r="H57">
            <v>0</v>
          </cell>
          <cell r="I57">
            <v>0</v>
          </cell>
        </row>
        <row r="58">
          <cell r="C58" t="str">
            <v>R.C.C works</v>
          </cell>
          <cell r="D58">
            <v>0</v>
          </cell>
          <cell r="E58">
            <v>0</v>
          </cell>
          <cell r="F58">
            <v>0</v>
          </cell>
          <cell r="G58">
            <v>0</v>
          </cell>
          <cell r="H58">
            <v>0</v>
          </cell>
          <cell r="I58">
            <v>0</v>
          </cell>
        </row>
        <row r="59">
          <cell r="C59" t="str">
            <v>p.c.c. (1:2:4)</v>
          </cell>
          <cell r="D59">
            <v>0</v>
          </cell>
          <cell r="E59">
            <v>0</v>
          </cell>
          <cell r="F59">
            <v>0</v>
          </cell>
          <cell r="G59">
            <v>0</v>
          </cell>
          <cell r="H59">
            <v>0</v>
          </cell>
          <cell r="I59">
            <v>0</v>
          </cell>
        </row>
        <row r="60">
          <cell r="C60" t="str">
            <v>beam</v>
          </cell>
          <cell r="D60">
            <v>2</v>
          </cell>
          <cell r="E60">
            <v>5</v>
          </cell>
          <cell r="F60">
            <v>10</v>
          </cell>
          <cell r="G60">
            <v>0.45</v>
          </cell>
          <cell r="H60">
            <v>7.4999999999999997E-2</v>
          </cell>
          <cell r="I60">
            <v>0.33750000000000002</v>
          </cell>
        </row>
        <row r="61">
          <cell r="C61">
            <v>0</v>
          </cell>
          <cell r="D61">
            <v>3</v>
          </cell>
          <cell r="E61">
            <v>1.7</v>
          </cell>
          <cell r="F61">
            <v>5.0999999999999996</v>
          </cell>
          <cell r="G61">
            <v>0.45</v>
          </cell>
          <cell r="H61">
            <v>7.4999999999999997E-2</v>
          </cell>
          <cell r="I61">
            <v>0.172125</v>
          </cell>
        </row>
        <row r="62">
          <cell r="C62" t="str">
            <v>tie beam (plinth)</v>
          </cell>
          <cell r="D62">
            <v>2</v>
          </cell>
          <cell r="E62">
            <v>5</v>
          </cell>
          <cell r="F62">
            <v>10</v>
          </cell>
          <cell r="G62">
            <v>0.45</v>
          </cell>
          <cell r="H62">
            <v>0.15</v>
          </cell>
          <cell r="I62">
            <v>0.67500000000000004</v>
          </cell>
        </row>
        <row r="63">
          <cell r="C63">
            <v>0</v>
          </cell>
          <cell r="D63">
            <v>3</v>
          </cell>
          <cell r="E63">
            <v>1.7</v>
          </cell>
          <cell r="F63">
            <v>5.0999999999999996</v>
          </cell>
          <cell r="G63">
            <v>0.45</v>
          </cell>
          <cell r="H63">
            <v>0.15</v>
          </cell>
          <cell r="I63">
            <v>0.34425</v>
          </cell>
        </row>
        <row r="64">
          <cell r="C64" t="str">
            <v>lintel beam</v>
          </cell>
          <cell r="D64">
            <v>2</v>
          </cell>
          <cell r="E64">
            <v>5</v>
          </cell>
          <cell r="F64">
            <v>10</v>
          </cell>
          <cell r="G64">
            <v>0.45</v>
          </cell>
          <cell r="H64">
            <v>0.15</v>
          </cell>
          <cell r="I64">
            <v>0.67500000000000004</v>
          </cell>
        </row>
        <row r="65">
          <cell r="C65">
            <v>0</v>
          </cell>
          <cell r="D65">
            <v>3</v>
          </cell>
          <cell r="E65">
            <v>1.7</v>
          </cell>
          <cell r="F65">
            <v>5.0999999999999996</v>
          </cell>
          <cell r="G65">
            <v>0.45</v>
          </cell>
          <cell r="H65">
            <v>0.15</v>
          </cell>
          <cell r="I65">
            <v>0.34425</v>
          </cell>
        </row>
        <row r="66">
          <cell r="D66">
            <v>1</v>
          </cell>
          <cell r="E66">
            <v>1.7</v>
          </cell>
          <cell r="F66">
            <v>1.7</v>
          </cell>
          <cell r="G66">
            <v>0.35</v>
          </cell>
          <cell r="H66">
            <v>0.15</v>
          </cell>
          <cell r="I66">
            <v>8.9249999999999996E-2</v>
          </cell>
        </row>
        <row r="67">
          <cell r="C67" t="str">
            <v>sill/stich 2*2</v>
          </cell>
          <cell r="D67">
            <v>4</v>
          </cell>
          <cell r="E67">
            <v>5</v>
          </cell>
          <cell r="F67">
            <v>20</v>
          </cell>
          <cell r="G67">
            <v>0.45</v>
          </cell>
          <cell r="H67">
            <v>7.4999999999999997E-2</v>
          </cell>
          <cell r="I67">
            <v>0.67500000000000004</v>
          </cell>
        </row>
        <row r="68">
          <cell r="C68" t="str">
            <v>3*2</v>
          </cell>
          <cell r="D68">
            <v>6</v>
          </cell>
          <cell r="E68">
            <v>1.7</v>
          </cell>
          <cell r="F68">
            <v>10.199999999999999</v>
          </cell>
          <cell r="G68">
            <v>0.45</v>
          </cell>
          <cell r="H68">
            <v>7.4999999999999997E-2</v>
          </cell>
          <cell r="I68">
            <v>0.34425</v>
          </cell>
        </row>
        <row r="69">
          <cell r="C69" t="str">
            <v>1*2</v>
          </cell>
          <cell r="D69">
            <v>2</v>
          </cell>
          <cell r="E69">
            <v>1.7</v>
          </cell>
          <cell r="F69">
            <v>3.4</v>
          </cell>
          <cell r="G69">
            <v>0.35</v>
          </cell>
          <cell r="H69">
            <v>7.4999999999999997E-2</v>
          </cell>
          <cell r="I69">
            <v>8.9249999999999996E-2</v>
          </cell>
        </row>
        <row r="70">
          <cell r="D70">
            <v>0</v>
          </cell>
          <cell r="E70">
            <v>0</v>
          </cell>
          <cell r="F70">
            <v>0</v>
          </cell>
          <cell r="G70">
            <v>0</v>
          </cell>
          <cell r="H70">
            <v>0</v>
          </cell>
          <cell r="I70">
            <v>3.7458750000000003</v>
          </cell>
        </row>
        <row r="71">
          <cell r="B71">
            <v>0</v>
          </cell>
          <cell r="C71" t="str">
            <v>deduction 3*2 (door)</v>
          </cell>
          <cell r="D71">
            <v>6</v>
          </cell>
          <cell r="E71">
            <v>0.75</v>
          </cell>
          <cell r="F71">
            <v>4.5</v>
          </cell>
          <cell r="G71">
            <v>0.45</v>
          </cell>
          <cell r="H71">
            <v>7.4999999999999997E-2</v>
          </cell>
          <cell r="I71">
            <v>0.15187500000000001</v>
          </cell>
        </row>
        <row r="72">
          <cell r="C72">
            <v>0</v>
          </cell>
          <cell r="I72">
            <v>3.5940000000000003</v>
          </cell>
        </row>
        <row r="73">
          <cell r="C73" t="str">
            <v>For vertical Bar</v>
          </cell>
          <cell r="D73">
            <v>6</v>
          </cell>
          <cell r="E73">
            <v>0.1</v>
          </cell>
          <cell r="F73">
            <v>0.60000000000000009</v>
          </cell>
          <cell r="G73">
            <v>0.1</v>
          </cell>
          <cell r="H73">
            <v>2.2999999999999998</v>
          </cell>
          <cell r="I73">
            <v>0.13800000000000001</v>
          </cell>
        </row>
        <row r="74">
          <cell r="B74">
            <v>4.3</v>
          </cell>
          <cell r="C74">
            <v>0</v>
          </cell>
          <cell r="D74">
            <v>0</v>
          </cell>
          <cell r="E74">
            <v>0</v>
          </cell>
          <cell r="F74">
            <v>0</v>
          </cell>
          <cell r="G74">
            <v>0</v>
          </cell>
          <cell r="H74" t="str">
            <v>Total</v>
          </cell>
          <cell r="I74">
            <v>3.7320000000000002</v>
          </cell>
        </row>
        <row r="75">
          <cell r="C75" t="str">
            <v>Reinforcement works</v>
          </cell>
          <cell r="D75">
            <v>0</v>
          </cell>
          <cell r="E75">
            <v>0</v>
          </cell>
          <cell r="F75">
            <v>0</v>
          </cell>
          <cell r="G75">
            <v>0</v>
          </cell>
          <cell r="H75">
            <v>0</v>
          </cell>
          <cell r="I75">
            <v>0</v>
          </cell>
        </row>
        <row r="76">
          <cell r="C76" t="str">
            <v>125 kg/m3</v>
          </cell>
          <cell r="D76">
            <v>0</v>
          </cell>
          <cell r="E76">
            <v>0</v>
          </cell>
          <cell r="F76">
            <v>0</v>
          </cell>
          <cell r="G76">
            <v>0</v>
          </cell>
          <cell r="H76">
            <v>0</v>
          </cell>
          <cell r="I76">
            <v>0</v>
          </cell>
        </row>
        <row r="77">
          <cell r="B77">
            <v>6.1</v>
          </cell>
          <cell r="D77">
            <v>0</v>
          </cell>
          <cell r="E77">
            <v>3.7320000000000002</v>
          </cell>
          <cell r="F77">
            <v>125</v>
          </cell>
          <cell r="G77">
            <v>0</v>
          </cell>
          <cell r="H77">
            <v>0</v>
          </cell>
          <cell r="I77">
            <v>466.5</v>
          </cell>
        </row>
        <row r="78">
          <cell r="D78">
            <v>0</v>
          </cell>
          <cell r="E78">
            <v>0</v>
          </cell>
          <cell r="F78">
            <v>0</v>
          </cell>
          <cell r="G78">
            <v>0</v>
          </cell>
          <cell r="H78">
            <v>0</v>
          </cell>
          <cell r="I78">
            <v>0</v>
          </cell>
        </row>
        <row r="79">
          <cell r="C79" t="str">
            <v>Form works</v>
          </cell>
          <cell r="D79">
            <v>0</v>
          </cell>
          <cell r="E79">
            <v>0</v>
          </cell>
          <cell r="F79">
            <v>0</v>
          </cell>
          <cell r="G79">
            <v>0</v>
          </cell>
          <cell r="H79">
            <v>0</v>
          </cell>
          <cell r="I79">
            <v>0</v>
          </cell>
        </row>
        <row r="80">
          <cell r="C80" t="str">
            <v>Beam</v>
          </cell>
          <cell r="D80">
            <v>4</v>
          </cell>
          <cell r="E80">
            <v>5</v>
          </cell>
          <cell r="F80">
            <v>20</v>
          </cell>
          <cell r="G80">
            <v>0</v>
          </cell>
          <cell r="H80">
            <v>0.1</v>
          </cell>
          <cell r="I80">
            <v>2</v>
          </cell>
        </row>
        <row r="81">
          <cell r="C81" t="str">
            <v>,,</v>
          </cell>
          <cell r="D81">
            <v>6</v>
          </cell>
          <cell r="E81">
            <v>1.7</v>
          </cell>
          <cell r="F81">
            <v>10.199999999999999</v>
          </cell>
          <cell r="G81">
            <v>0</v>
          </cell>
          <cell r="H81">
            <v>0.1</v>
          </cell>
          <cell r="I81">
            <v>1.02</v>
          </cell>
        </row>
        <row r="82">
          <cell r="C82" t="str">
            <v xml:space="preserve">tie beam </v>
          </cell>
          <cell r="D82">
            <v>2</v>
          </cell>
          <cell r="E82">
            <v>5</v>
          </cell>
          <cell r="F82">
            <v>10</v>
          </cell>
          <cell r="G82">
            <v>0</v>
          </cell>
          <cell r="H82">
            <v>0.15</v>
          </cell>
          <cell r="I82">
            <v>1.5</v>
          </cell>
        </row>
        <row r="83">
          <cell r="C83" t="str">
            <v>2*2</v>
          </cell>
          <cell r="D83">
            <v>4</v>
          </cell>
          <cell r="E83">
            <v>1.05</v>
          </cell>
          <cell r="F83">
            <v>4.2</v>
          </cell>
          <cell r="G83">
            <v>0</v>
          </cell>
          <cell r="H83">
            <v>0.15</v>
          </cell>
          <cell r="I83">
            <v>0.63</v>
          </cell>
        </row>
        <row r="84">
          <cell r="D84">
            <v>2</v>
          </cell>
          <cell r="E84">
            <v>1.3</v>
          </cell>
          <cell r="F84">
            <v>2.6</v>
          </cell>
          <cell r="G84">
            <v>0</v>
          </cell>
          <cell r="H84">
            <v>0.15</v>
          </cell>
          <cell r="I84">
            <v>0.39</v>
          </cell>
        </row>
        <row r="85">
          <cell r="C85" t="str">
            <v>3*2</v>
          </cell>
          <cell r="D85">
            <v>6</v>
          </cell>
          <cell r="E85">
            <v>1.7</v>
          </cell>
          <cell r="F85">
            <v>10.199999999999999</v>
          </cell>
          <cell r="G85">
            <v>0</v>
          </cell>
          <cell r="H85">
            <v>0.15</v>
          </cell>
          <cell r="I85">
            <v>1.5299999999999998</v>
          </cell>
        </row>
        <row r="86">
          <cell r="C86">
            <v>0</v>
          </cell>
          <cell r="D86">
            <v>2</v>
          </cell>
          <cell r="E86">
            <v>2.6</v>
          </cell>
          <cell r="F86">
            <v>5.2</v>
          </cell>
          <cell r="G86">
            <v>0</v>
          </cell>
          <cell r="H86">
            <v>0.15</v>
          </cell>
          <cell r="I86">
            <v>0.78</v>
          </cell>
        </row>
        <row r="87">
          <cell r="C87" t="str">
            <v xml:space="preserve">lintel </v>
          </cell>
          <cell r="D87">
            <v>2</v>
          </cell>
          <cell r="E87">
            <v>5</v>
          </cell>
          <cell r="F87">
            <v>10</v>
          </cell>
          <cell r="G87">
            <v>0</v>
          </cell>
          <cell r="H87">
            <v>0.15</v>
          </cell>
          <cell r="I87">
            <v>1.5</v>
          </cell>
        </row>
        <row r="88">
          <cell r="D88">
            <v>4</v>
          </cell>
          <cell r="E88">
            <v>1.05</v>
          </cell>
          <cell r="F88">
            <v>4.2</v>
          </cell>
          <cell r="G88">
            <v>0</v>
          </cell>
          <cell r="H88">
            <v>0.15</v>
          </cell>
          <cell r="I88">
            <v>0.63</v>
          </cell>
        </row>
        <row r="89">
          <cell r="D89">
            <v>2</v>
          </cell>
          <cell r="E89">
            <v>1.3</v>
          </cell>
          <cell r="F89">
            <v>2.6</v>
          </cell>
          <cell r="G89">
            <v>0</v>
          </cell>
          <cell r="H89">
            <v>0.15</v>
          </cell>
          <cell r="I89">
            <v>0.39</v>
          </cell>
        </row>
        <row r="90">
          <cell r="C90">
            <v>0</v>
          </cell>
          <cell r="D90">
            <v>6</v>
          </cell>
          <cell r="E90">
            <v>1.7</v>
          </cell>
          <cell r="F90">
            <v>10.199999999999999</v>
          </cell>
          <cell r="G90">
            <v>0</v>
          </cell>
          <cell r="H90">
            <v>0.15</v>
          </cell>
          <cell r="I90">
            <v>1.5299999999999998</v>
          </cell>
        </row>
        <row r="91">
          <cell r="B91">
            <v>0</v>
          </cell>
          <cell r="D91">
            <v>2</v>
          </cell>
          <cell r="E91">
            <v>2.6</v>
          </cell>
          <cell r="F91">
            <v>5.2</v>
          </cell>
          <cell r="G91">
            <v>0</v>
          </cell>
          <cell r="H91">
            <v>0.15</v>
          </cell>
          <cell r="I91">
            <v>0.78</v>
          </cell>
        </row>
        <row r="92">
          <cell r="B92">
            <v>0</v>
          </cell>
          <cell r="C92" t="str">
            <v>Stich./sill</v>
          </cell>
          <cell r="D92">
            <v>2</v>
          </cell>
          <cell r="E92">
            <v>5</v>
          </cell>
          <cell r="F92">
            <v>10</v>
          </cell>
          <cell r="H92">
            <v>7.4999999999999997E-2</v>
          </cell>
          <cell r="I92">
            <v>0.75</v>
          </cell>
        </row>
        <row r="93">
          <cell r="C93">
            <v>0</v>
          </cell>
          <cell r="D93">
            <v>4</v>
          </cell>
          <cell r="E93">
            <v>1.05</v>
          </cell>
          <cell r="F93">
            <v>4.2</v>
          </cell>
          <cell r="H93">
            <v>7.4999999999999997E-2</v>
          </cell>
          <cell r="I93">
            <v>0.315</v>
          </cell>
        </row>
        <row r="94">
          <cell r="C94">
            <v>0</v>
          </cell>
          <cell r="D94">
            <v>2</v>
          </cell>
          <cell r="E94">
            <v>1.3</v>
          </cell>
          <cell r="F94">
            <v>2.6</v>
          </cell>
          <cell r="G94">
            <v>0</v>
          </cell>
          <cell r="H94">
            <v>7.4999999999999997E-2</v>
          </cell>
          <cell r="I94">
            <v>0.19500000000000001</v>
          </cell>
        </row>
        <row r="95">
          <cell r="D95">
            <v>6</v>
          </cell>
          <cell r="E95">
            <v>1.7</v>
          </cell>
          <cell r="F95">
            <v>10.199999999999999</v>
          </cell>
          <cell r="G95">
            <v>0</v>
          </cell>
          <cell r="H95">
            <v>7.4999999999999997E-2</v>
          </cell>
          <cell r="I95">
            <v>0.7649999999999999</v>
          </cell>
        </row>
        <row r="96">
          <cell r="D96">
            <v>2</v>
          </cell>
          <cell r="E96">
            <v>2.6</v>
          </cell>
          <cell r="F96">
            <v>5.2</v>
          </cell>
          <cell r="G96">
            <v>0</v>
          </cell>
          <cell r="H96">
            <v>7.4999999999999997E-2</v>
          </cell>
          <cell r="I96">
            <v>0.39</v>
          </cell>
        </row>
        <row r="97">
          <cell r="C97">
            <v>0</v>
          </cell>
          <cell r="D97">
            <v>0</v>
          </cell>
          <cell r="E97">
            <v>0</v>
          </cell>
          <cell r="F97">
            <v>0</v>
          </cell>
          <cell r="G97">
            <v>0</v>
          </cell>
          <cell r="H97">
            <v>0</v>
          </cell>
          <cell r="I97">
            <v>15.094999999999999</v>
          </cell>
        </row>
        <row r="98">
          <cell r="C98" t="str">
            <v>deduction</v>
          </cell>
          <cell r="D98">
            <v>6</v>
          </cell>
          <cell r="E98">
            <v>0.75</v>
          </cell>
          <cell r="F98">
            <v>4.5</v>
          </cell>
          <cell r="G98">
            <v>0</v>
          </cell>
          <cell r="H98">
            <v>7.4999999999999997E-2</v>
          </cell>
          <cell r="I98">
            <v>0.33749999999999997</v>
          </cell>
        </row>
        <row r="99">
          <cell r="B99">
            <v>5.0999999999999996</v>
          </cell>
          <cell r="C99">
            <v>0</v>
          </cell>
          <cell r="D99">
            <v>0</v>
          </cell>
          <cell r="E99">
            <v>0</v>
          </cell>
          <cell r="F99">
            <v>0</v>
          </cell>
          <cell r="G99">
            <v>0</v>
          </cell>
          <cell r="H99" t="str">
            <v>Total</v>
          </cell>
          <cell r="I99">
            <v>14.757499999999999</v>
          </cell>
        </row>
        <row r="100">
          <cell r="D100">
            <v>0</v>
          </cell>
          <cell r="E100">
            <v>0</v>
          </cell>
          <cell r="F100">
            <v>0</v>
          </cell>
          <cell r="G100">
            <v>0</v>
          </cell>
          <cell r="H100">
            <v>0</v>
          </cell>
          <cell r="I100">
            <v>0</v>
          </cell>
        </row>
        <row r="101">
          <cell r="C101" t="str">
            <v xml:space="preserve">Sal wood works </v>
          </cell>
          <cell r="D101">
            <v>0</v>
          </cell>
          <cell r="E101">
            <v>0</v>
          </cell>
          <cell r="F101">
            <v>0</v>
          </cell>
          <cell r="G101">
            <v>0</v>
          </cell>
          <cell r="H101">
            <v>0</v>
          </cell>
          <cell r="I101">
            <v>0</v>
          </cell>
        </row>
        <row r="102">
          <cell r="C102" t="str">
            <v>Doors &amp; windows chaukhat</v>
          </cell>
          <cell r="D102">
            <v>0</v>
          </cell>
          <cell r="E102">
            <v>0</v>
          </cell>
          <cell r="F102">
            <v>0</v>
          </cell>
          <cell r="G102">
            <v>0</v>
          </cell>
          <cell r="H102">
            <v>0</v>
          </cell>
          <cell r="I102">
            <v>0</v>
          </cell>
        </row>
        <row r="103">
          <cell r="C103" t="str">
            <v>3x2</v>
          </cell>
          <cell r="D103">
            <v>6</v>
          </cell>
          <cell r="E103">
            <v>2.1</v>
          </cell>
          <cell r="F103">
            <v>12.600000000000001</v>
          </cell>
          <cell r="G103">
            <v>0</v>
          </cell>
          <cell r="H103">
            <v>0</v>
          </cell>
          <cell r="I103">
            <v>0</v>
          </cell>
        </row>
        <row r="104">
          <cell r="C104" t="str">
            <v>3x1</v>
          </cell>
          <cell r="D104">
            <v>3</v>
          </cell>
          <cell r="E104">
            <v>0.75</v>
          </cell>
          <cell r="F104">
            <v>2.25</v>
          </cell>
          <cell r="G104">
            <v>0</v>
          </cell>
          <cell r="H104">
            <v>0</v>
          </cell>
          <cell r="I104">
            <v>0</v>
          </cell>
        </row>
        <row r="105">
          <cell r="C105" t="str">
            <v>3x2</v>
          </cell>
          <cell r="D105">
            <v>6</v>
          </cell>
          <cell r="E105">
            <v>0.95</v>
          </cell>
          <cell r="F105">
            <v>5.6999999999999993</v>
          </cell>
          <cell r="G105">
            <v>0</v>
          </cell>
          <cell r="H105">
            <v>0</v>
          </cell>
          <cell r="I105">
            <v>0</v>
          </cell>
        </row>
        <row r="106">
          <cell r="C106" t="str">
            <v>3x3</v>
          </cell>
          <cell r="D106">
            <v>9</v>
          </cell>
          <cell r="E106">
            <v>0.45</v>
          </cell>
          <cell r="F106">
            <v>4.05</v>
          </cell>
          <cell r="G106">
            <v>0</v>
          </cell>
          <cell r="H106">
            <v>0</v>
          </cell>
          <cell r="I106">
            <v>0</v>
          </cell>
        </row>
        <row r="107">
          <cell r="B107">
            <v>10.1</v>
          </cell>
          <cell r="C107">
            <v>0</v>
          </cell>
          <cell r="D107">
            <v>0</v>
          </cell>
          <cell r="E107">
            <v>0</v>
          </cell>
          <cell r="F107">
            <v>24.6</v>
          </cell>
          <cell r="G107">
            <v>7.4999999999999997E-2</v>
          </cell>
          <cell r="H107">
            <v>0.1</v>
          </cell>
          <cell r="I107">
            <v>0.1845</v>
          </cell>
        </row>
        <row r="108">
          <cell r="C108">
            <v>0</v>
          </cell>
        </row>
        <row r="109">
          <cell r="B109">
            <v>10.199999999999999</v>
          </cell>
          <cell r="C109" t="str">
            <v>38mm th. panelled shutter</v>
          </cell>
          <cell r="D109">
            <v>3</v>
          </cell>
          <cell r="E109">
            <v>0.63</v>
          </cell>
          <cell r="F109">
            <v>1.8900000000000001</v>
          </cell>
          <cell r="G109">
            <v>0</v>
          </cell>
          <cell r="H109">
            <v>2.0499999999999998</v>
          </cell>
          <cell r="I109">
            <v>3.8744999999999998</v>
          </cell>
        </row>
        <row r="110">
          <cell r="D110">
            <v>0</v>
          </cell>
          <cell r="E110">
            <v>0</v>
          </cell>
          <cell r="F110">
            <v>0</v>
          </cell>
          <cell r="G110">
            <v>0</v>
          </cell>
          <cell r="H110">
            <v>0</v>
          </cell>
          <cell r="I110">
            <v>0</v>
          </cell>
        </row>
        <row r="111">
          <cell r="B111">
            <v>10.4</v>
          </cell>
          <cell r="C111" t="str">
            <v>Glazed window shutter</v>
          </cell>
          <cell r="D111">
            <v>6</v>
          </cell>
          <cell r="E111">
            <v>0.38</v>
          </cell>
          <cell r="F111">
            <v>2.2800000000000002</v>
          </cell>
          <cell r="G111">
            <v>0</v>
          </cell>
          <cell r="H111">
            <v>0.33</v>
          </cell>
          <cell r="I111">
            <v>0.75240000000000007</v>
          </cell>
        </row>
        <row r="112">
          <cell r="C112">
            <v>0</v>
          </cell>
        </row>
        <row r="113">
          <cell r="C113" t="str">
            <v xml:space="preserve">Flooring </v>
          </cell>
        </row>
        <row r="114">
          <cell r="C114" t="str">
            <v>Earth filling</v>
          </cell>
          <cell r="D114">
            <v>0</v>
          </cell>
          <cell r="E114">
            <v>0</v>
          </cell>
          <cell r="F114">
            <v>0</v>
          </cell>
          <cell r="G114">
            <v>0</v>
          </cell>
          <cell r="H114">
            <v>0</v>
          </cell>
          <cell r="I114">
            <v>0</v>
          </cell>
        </row>
        <row r="115">
          <cell r="D115">
            <v>0</v>
          </cell>
          <cell r="E115" t="str">
            <v>B</v>
          </cell>
          <cell r="F115" t="str">
            <v>L</v>
          </cell>
          <cell r="G115" t="str">
            <v>A</v>
          </cell>
          <cell r="H115">
            <v>0</v>
          </cell>
          <cell r="I115">
            <v>0</v>
          </cell>
        </row>
        <row r="116">
          <cell r="C116" t="str">
            <v>room</v>
          </cell>
          <cell r="D116">
            <v>2</v>
          </cell>
          <cell r="E116">
            <v>1.05</v>
          </cell>
          <cell r="F116">
            <v>1.7</v>
          </cell>
          <cell r="G116">
            <v>3.57</v>
          </cell>
          <cell r="H116">
            <v>0</v>
          </cell>
          <cell r="I116">
            <v>0</v>
          </cell>
        </row>
        <row r="117">
          <cell r="D117">
            <v>1</v>
          </cell>
          <cell r="E117">
            <v>1.3</v>
          </cell>
          <cell r="F117">
            <v>1.7</v>
          </cell>
          <cell r="G117">
            <v>2.21</v>
          </cell>
          <cell r="H117">
            <v>0</v>
          </cell>
          <cell r="I117">
            <v>0</v>
          </cell>
        </row>
        <row r="118">
          <cell r="C118">
            <v>0</v>
          </cell>
          <cell r="D118">
            <v>0</v>
          </cell>
          <cell r="E118">
            <v>0</v>
          </cell>
          <cell r="F118">
            <v>0</v>
          </cell>
          <cell r="G118">
            <v>5.7799999999999994</v>
          </cell>
          <cell r="H118">
            <v>0.22500000000000001</v>
          </cell>
          <cell r="I118">
            <v>1.3005</v>
          </cell>
        </row>
        <row r="119">
          <cell r="C119" t="str">
            <v>Varandha</v>
          </cell>
          <cell r="D119">
            <v>1</v>
          </cell>
          <cell r="E119">
            <v>5</v>
          </cell>
          <cell r="F119">
            <v>5</v>
          </cell>
          <cell r="G119">
            <v>0.75</v>
          </cell>
          <cell r="H119">
            <v>0.22500000000000001</v>
          </cell>
          <cell r="I119">
            <v>0.84375</v>
          </cell>
        </row>
        <row r="120">
          <cell r="B120">
            <v>2.2000000000000002</v>
          </cell>
          <cell r="C120">
            <v>0</v>
          </cell>
          <cell r="D120">
            <v>0</v>
          </cell>
          <cell r="E120">
            <v>0</v>
          </cell>
          <cell r="F120">
            <v>0</v>
          </cell>
          <cell r="G120">
            <v>0</v>
          </cell>
          <cell r="H120" t="str">
            <v>Total</v>
          </cell>
          <cell r="I120">
            <v>2.14425</v>
          </cell>
        </row>
        <row r="121">
          <cell r="B121">
            <v>0</v>
          </cell>
          <cell r="C121" t="str">
            <v>Dry stone solling works</v>
          </cell>
          <cell r="G121">
            <v>0</v>
          </cell>
          <cell r="H121">
            <v>0</v>
          </cell>
          <cell r="I121">
            <v>0</v>
          </cell>
        </row>
        <row r="122">
          <cell r="C122" t="str">
            <v>Room floor</v>
          </cell>
          <cell r="G122">
            <v>5.7799999999999994</v>
          </cell>
          <cell r="H122">
            <v>0.15</v>
          </cell>
          <cell r="I122">
            <v>0.86699999999999988</v>
          </cell>
        </row>
        <row r="123">
          <cell r="C123" t="str">
            <v>Varandha</v>
          </cell>
          <cell r="D123">
            <v>1</v>
          </cell>
          <cell r="E123">
            <v>5</v>
          </cell>
          <cell r="F123">
            <v>5</v>
          </cell>
          <cell r="G123">
            <v>0.75</v>
          </cell>
          <cell r="H123">
            <v>0.15</v>
          </cell>
          <cell r="I123">
            <v>0.5625</v>
          </cell>
        </row>
        <row r="124">
          <cell r="D124">
            <v>0</v>
          </cell>
          <cell r="E124">
            <v>0</v>
          </cell>
          <cell r="F124">
            <v>0</v>
          </cell>
          <cell r="G124">
            <v>0</v>
          </cell>
          <cell r="H124" t="str">
            <v>Total</v>
          </cell>
          <cell r="I124">
            <v>1.4295</v>
          </cell>
        </row>
        <row r="125">
          <cell r="C125" t="str">
            <v>PCC (1:2:4)</v>
          </cell>
          <cell r="D125">
            <v>0</v>
          </cell>
          <cell r="E125">
            <v>0</v>
          </cell>
          <cell r="F125">
            <v>0</v>
          </cell>
          <cell r="G125">
            <v>0</v>
          </cell>
          <cell r="H125">
            <v>0</v>
          </cell>
          <cell r="I125">
            <v>0</v>
          </cell>
        </row>
        <row r="126">
          <cell r="C126" t="str">
            <v>Floor</v>
          </cell>
          <cell r="D126">
            <v>0</v>
          </cell>
          <cell r="E126">
            <v>0</v>
          </cell>
          <cell r="F126">
            <v>0</v>
          </cell>
          <cell r="G126">
            <v>5.7799999999999994</v>
          </cell>
          <cell r="H126">
            <v>0.1</v>
          </cell>
          <cell r="I126">
            <v>0.57799999999999996</v>
          </cell>
        </row>
        <row r="127">
          <cell r="C127" t="str">
            <v>Varandha</v>
          </cell>
          <cell r="D127">
            <v>1</v>
          </cell>
          <cell r="E127">
            <v>5</v>
          </cell>
          <cell r="F127">
            <v>5</v>
          </cell>
          <cell r="G127">
            <v>0.6</v>
          </cell>
          <cell r="H127">
            <v>0.1</v>
          </cell>
          <cell r="I127">
            <v>0.06</v>
          </cell>
        </row>
        <row r="128">
          <cell r="B128">
            <v>4.2</v>
          </cell>
          <cell r="C128">
            <v>0</v>
          </cell>
          <cell r="D128">
            <v>0</v>
          </cell>
          <cell r="E128">
            <v>0</v>
          </cell>
          <cell r="F128">
            <v>0</v>
          </cell>
          <cell r="G128">
            <v>0</v>
          </cell>
          <cell r="H128" t="str">
            <v>Total</v>
          </cell>
          <cell r="I128">
            <v>0.6379999999999999</v>
          </cell>
        </row>
        <row r="129">
          <cell r="C129" t="str">
            <v>Bathroom tile paving works in 1:4 c/s mortar</v>
          </cell>
          <cell r="D129">
            <v>0</v>
          </cell>
          <cell r="E129">
            <v>0</v>
          </cell>
          <cell r="F129">
            <v>0</v>
          </cell>
          <cell r="G129">
            <v>0</v>
          </cell>
          <cell r="H129">
            <v>0</v>
          </cell>
          <cell r="I129">
            <v>0</v>
          </cell>
        </row>
        <row r="130">
          <cell r="C130" t="str">
            <v>Floor tile</v>
          </cell>
          <cell r="D130">
            <v>2</v>
          </cell>
          <cell r="E130">
            <v>1.05</v>
          </cell>
          <cell r="F130">
            <v>2.1</v>
          </cell>
          <cell r="G130">
            <v>1.7</v>
          </cell>
          <cell r="H130">
            <v>0</v>
          </cell>
          <cell r="I130">
            <v>3.57</v>
          </cell>
        </row>
        <row r="131">
          <cell r="C131">
            <v>0</v>
          </cell>
          <cell r="D131">
            <v>1</v>
          </cell>
          <cell r="E131">
            <v>1.3</v>
          </cell>
          <cell r="F131">
            <v>1.3</v>
          </cell>
          <cell r="G131">
            <v>1.7</v>
          </cell>
          <cell r="I131">
            <v>2.21</v>
          </cell>
        </row>
        <row r="132">
          <cell r="C132">
            <v>0</v>
          </cell>
          <cell r="D132">
            <v>0</v>
          </cell>
          <cell r="E132">
            <v>0</v>
          </cell>
          <cell r="F132">
            <v>0</v>
          </cell>
          <cell r="G132">
            <v>0</v>
          </cell>
          <cell r="H132" t="str">
            <v>Total</v>
          </cell>
          <cell r="I132">
            <v>5.7799999999999994</v>
          </cell>
        </row>
        <row r="133">
          <cell r="C133" t="str">
            <v>Wall tile</v>
          </cell>
          <cell r="D133">
            <v>6</v>
          </cell>
          <cell r="E133">
            <v>1.7</v>
          </cell>
          <cell r="F133">
            <v>0</v>
          </cell>
          <cell r="G133">
            <v>1.2</v>
          </cell>
          <cell r="H133">
            <v>0</v>
          </cell>
          <cell r="I133">
            <v>12.24</v>
          </cell>
        </row>
        <row r="134">
          <cell r="D134">
            <v>4</v>
          </cell>
          <cell r="E134">
            <v>1.05</v>
          </cell>
          <cell r="F134">
            <v>0</v>
          </cell>
          <cell r="G134">
            <v>1.2</v>
          </cell>
          <cell r="H134">
            <v>0</v>
          </cell>
          <cell r="I134">
            <v>5.04</v>
          </cell>
        </row>
        <row r="135">
          <cell r="D135">
            <v>2</v>
          </cell>
          <cell r="E135">
            <v>1.3</v>
          </cell>
          <cell r="F135">
            <v>0</v>
          </cell>
          <cell r="G135">
            <v>1.2</v>
          </cell>
          <cell r="H135">
            <v>0</v>
          </cell>
          <cell r="I135">
            <v>3.12</v>
          </cell>
        </row>
        <row r="136">
          <cell r="C136" t="str">
            <v>extra for bath</v>
          </cell>
          <cell r="D136">
            <v>1</v>
          </cell>
          <cell r="E136">
            <v>1</v>
          </cell>
          <cell r="F136">
            <v>0</v>
          </cell>
          <cell r="G136">
            <v>0.8</v>
          </cell>
          <cell r="H136">
            <v>0</v>
          </cell>
          <cell r="I136">
            <v>0.8</v>
          </cell>
        </row>
        <row r="137">
          <cell r="C137">
            <v>0</v>
          </cell>
          <cell r="D137">
            <v>0</v>
          </cell>
          <cell r="E137">
            <v>0</v>
          </cell>
          <cell r="F137">
            <v>0</v>
          </cell>
          <cell r="G137">
            <v>0</v>
          </cell>
          <cell r="H137" t="str">
            <v xml:space="preserve"> Sub Total</v>
          </cell>
          <cell r="I137">
            <v>21.200000000000003</v>
          </cell>
        </row>
        <row r="138">
          <cell r="C138" t="str">
            <v>deduction</v>
          </cell>
          <cell r="D138">
            <v>3</v>
          </cell>
          <cell r="E138">
            <v>0.45</v>
          </cell>
          <cell r="F138">
            <v>0</v>
          </cell>
          <cell r="G138">
            <v>0</v>
          </cell>
          <cell r="H138">
            <v>1.2</v>
          </cell>
          <cell r="I138">
            <v>1.62</v>
          </cell>
        </row>
        <row r="139">
          <cell r="C139">
            <v>0</v>
          </cell>
          <cell r="H139" t="str">
            <v xml:space="preserve"> Sub Total</v>
          </cell>
          <cell r="I139">
            <v>19.580000000000002</v>
          </cell>
        </row>
        <row r="140">
          <cell r="B140">
            <v>8.1999999999999993</v>
          </cell>
          <cell r="G140">
            <v>0</v>
          </cell>
          <cell r="H140" t="str">
            <v>Total</v>
          </cell>
          <cell r="I140">
            <v>25.36</v>
          </cell>
        </row>
        <row r="141">
          <cell r="C141" t="str">
            <v>Cement punning on floor</v>
          </cell>
        </row>
        <row r="142">
          <cell r="C142" t="str">
            <v>peti floor</v>
          </cell>
          <cell r="D142">
            <v>1</v>
          </cell>
          <cell r="E142">
            <v>5</v>
          </cell>
          <cell r="F142">
            <v>5</v>
          </cell>
          <cell r="G142">
            <v>0.6</v>
          </cell>
          <cell r="H142">
            <v>0</v>
          </cell>
          <cell r="I142">
            <v>3</v>
          </cell>
        </row>
        <row r="143">
          <cell r="C143" t="str">
            <v>below plinth</v>
          </cell>
          <cell r="D143">
            <v>2</v>
          </cell>
          <cell r="E143">
            <v>5</v>
          </cell>
          <cell r="F143">
            <v>10</v>
          </cell>
          <cell r="G143">
            <v>0.3</v>
          </cell>
          <cell r="H143">
            <v>0</v>
          </cell>
          <cell r="I143">
            <v>3</v>
          </cell>
        </row>
        <row r="144">
          <cell r="D144">
            <v>2</v>
          </cell>
          <cell r="E144">
            <v>2.6</v>
          </cell>
          <cell r="F144">
            <v>5.2</v>
          </cell>
          <cell r="G144">
            <v>0.3</v>
          </cell>
          <cell r="H144">
            <v>0</v>
          </cell>
          <cell r="I144">
            <v>1.56</v>
          </cell>
        </row>
        <row r="145">
          <cell r="B145">
            <v>8.3000000000000007</v>
          </cell>
          <cell r="D145">
            <v>0</v>
          </cell>
          <cell r="E145">
            <v>0</v>
          </cell>
          <cell r="F145">
            <v>0</v>
          </cell>
          <cell r="G145">
            <v>0</v>
          </cell>
          <cell r="H145" t="str">
            <v>Total</v>
          </cell>
          <cell r="I145">
            <v>7.5600000000000005</v>
          </cell>
        </row>
        <row r="146">
          <cell r="C146" t="str">
            <v>20mm thick c/s 1:4 plaster</v>
          </cell>
          <cell r="D146">
            <v>0</v>
          </cell>
          <cell r="E146">
            <v>0</v>
          </cell>
          <cell r="F146">
            <v>0</v>
          </cell>
          <cell r="G146">
            <v>0</v>
          </cell>
          <cell r="H146">
            <v>0</v>
          </cell>
          <cell r="I146">
            <v>0</v>
          </cell>
        </row>
        <row r="147">
          <cell r="C147" t="str">
            <v>wall</v>
          </cell>
          <cell r="D147">
            <v>6</v>
          </cell>
          <cell r="E147">
            <v>1.7</v>
          </cell>
          <cell r="F147">
            <v>10.199999999999999</v>
          </cell>
          <cell r="G147">
            <v>0</v>
          </cell>
          <cell r="H147">
            <v>0</v>
          </cell>
          <cell r="I147">
            <v>0</v>
          </cell>
        </row>
        <row r="148">
          <cell r="C148">
            <v>0</v>
          </cell>
          <cell r="D148">
            <v>4</v>
          </cell>
          <cell r="E148">
            <v>1.05</v>
          </cell>
          <cell r="F148">
            <v>4.2</v>
          </cell>
          <cell r="G148">
            <v>0</v>
          </cell>
          <cell r="H148">
            <v>0</v>
          </cell>
          <cell r="I148">
            <v>0</v>
          </cell>
        </row>
        <row r="149">
          <cell r="B149">
            <v>0</v>
          </cell>
          <cell r="D149">
            <v>2</v>
          </cell>
          <cell r="E149">
            <v>1.3</v>
          </cell>
          <cell r="F149">
            <v>2.6</v>
          </cell>
          <cell r="G149">
            <v>0</v>
          </cell>
          <cell r="H149">
            <v>0</v>
          </cell>
          <cell r="I149">
            <v>0</v>
          </cell>
        </row>
        <row r="150">
          <cell r="C150">
            <v>0</v>
          </cell>
          <cell r="F150">
            <v>17</v>
          </cell>
          <cell r="H150">
            <v>2.5299999999999998</v>
          </cell>
          <cell r="I150">
            <v>43.01</v>
          </cell>
        </row>
        <row r="151">
          <cell r="C151" t="str">
            <v>floor</v>
          </cell>
          <cell r="D151">
            <v>2</v>
          </cell>
          <cell r="E151">
            <v>1.05</v>
          </cell>
          <cell r="F151">
            <v>2.1</v>
          </cell>
          <cell r="G151">
            <v>0</v>
          </cell>
          <cell r="H151">
            <v>0</v>
          </cell>
          <cell r="I151">
            <v>0</v>
          </cell>
        </row>
        <row r="152">
          <cell r="D152">
            <v>1</v>
          </cell>
          <cell r="E152">
            <v>1.3</v>
          </cell>
          <cell r="F152">
            <v>1.3</v>
          </cell>
          <cell r="G152">
            <v>0</v>
          </cell>
          <cell r="H152">
            <v>0</v>
          </cell>
          <cell r="I152">
            <v>0</v>
          </cell>
        </row>
        <row r="153">
          <cell r="D153">
            <v>0</v>
          </cell>
          <cell r="E153">
            <v>0</v>
          </cell>
          <cell r="F153">
            <v>3.4000000000000004</v>
          </cell>
          <cell r="G153">
            <v>1.7</v>
          </cell>
          <cell r="H153">
            <v>0</v>
          </cell>
          <cell r="I153">
            <v>5.78</v>
          </cell>
        </row>
        <row r="154">
          <cell r="C154" t="str">
            <v>below plinth</v>
          </cell>
          <cell r="D154">
            <v>2</v>
          </cell>
          <cell r="E154">
            <v>5</v>
          </cell>
          <cell r="F154">
            <v>10</v>
          </cell>
          <cell r="G154">
            <v>0</v>
          </cell>
          <cell r="H154">
            <v>0</v>
          </cell>
          <cell r="I154">
            <v>0</v>
          </cell>
        </row>
        <row r="155">
          <cell r="C155">
            <v>0</v>
          </cell>
          <cell r="D155">
            <v>2</v>
          </cell>
          <cell r="E155">
            <v>2.6</v>
          </cell>
          <cell r="F155">
            <v>5.2</v>
          </cell>
          <cell r="G155">
            <v>0</v>
          </cell>
          <cell r="H155">
            <v>0</v>
          </cell>
          <cell r="I155">
            <v>0</v>
          </cell>
        </row>
        <row r="156">
          <cell r="C156">
            <v>0</v>
          </cell>
          <cell r="D156">
            <v>0</v>
          </cell>
          <cell r="E156">
            <v>0</v>
          </cell>
          <cell r="F156">
            <v>15.2</v>
          </cell>
          <cell r="G156">
            <v>0</v>
          </cell>
          <cell r="H156">
            <v>0.3</v>
          </cell>
          <cell r="I156">
            <v>4.5599999999999996</v>
          </cell>
        </row>
        <row r="157">
          <cell r="C157" t="str">
            <v>At the side of opening</v>
          </cell>
          <cell r="D157">
            <v>3</v>
          </cell>
          <cell r="E157">
            <v>4.95</v>
          </cell>
          <cell r="F157">
            <v>14.850000000000001</v>
          </cell>
          <cell r="G157">
            <v>0.2</v>
          </cell>
          <cell r="H157">
            <v>0</v>
          </cell>
          <cell r="I157">
            <v>2.9700000000000006</v>
          </cell>
        </row>
        <row r="158">
          <cell r="B158">
            <v>0</v>
          </cell>
          <cell r="D158">
            <v>3</v>
          </cell>
          <cell r="E158">
            <v>2.8</v>
          </cell>
          <cell r="F158">
            <v>8.3999999999999986</v>
          </cell>
          <cell r="G158">
            <v>0.2</v>
          </cell>
          <cell r="H158">
            <v>0</v>
          </cell>
          <cell r="I158">
            <v>1.6799999999999997</v>
          </cell>
        </row>
        <row r="159">
          <cell r="C159" t="str">
            <v>peti floor</v>
          </cell>
          <cell r="D159">
            <v>1</v>
          </cell>
          <cell r="E159">
            <v>5</v>
          </cell>
          <cell r="F159">
            <v>5</v>
          </cell>
          <cell r="G159">
            <v>0.6</v>
          </cell>
          <cell r="I159">
            <v>3</v>
          </cell>
        </row>
        <row r="160">
          <cell r="C160">
            <v>0</v>
          </cell>
          <cell r="H160" t="str">
            <v xml:space="preserve"> Sub Total</v>
          </cell>
          <cell r="I160">
            <v>61</v>
          </cell>
        </row>
        <row r="161">
          <cell r="C161" t="str">
            <v>deduction</v>
          </cell>
          <cell r="D161">
            <v>3</v>
          </cell>
          <cell r="E161">
            <v>0.75</v>
          </cell>
          <cell r="F161">
            <v>2.25</v>
          </cell>
          <cell r="G161">
            <v>0</v>
          </cell>
          <cell r="H161">
            <v>2.1</v>
          </cell>
          <cell r="I161">
            <v>2.3625000000000003</v>
          </cell>
        </row>
        <row r="162">
          <cell r="C162">
            <v>0</v>
          </cell>
          <cell r="D162">
            <v>3</v>
          </cell>
          <cell r="E162">
            <v>0.95</v>
          </cell>
          <cell r="F162">
            <v>2.8499999999999996</v>
          </cell>
          <cell r="G162">
            <v>0</v>
          </cell>
          <cell r="H162">
            <v>0.45</v>
          </cell>
          <cell r="I162">
            <v>0.64124999999999999</v>
          </cell>
        </row>
        <row r="163">
          <cell r="C163">
            <v>0</v>
          </cell>
          <cell r="D163">
            <v>0</v>
          </cell>
          <cell r="E163">
            <v>0</v>
          </cell>
          <cell r="F163">
            <v>0</v>
          </cell>
          <cell r="G163">
            <v>0</v>
          </cell>
          <cell r="H163" t="str">
            <v xml:space="preserve"> Sub Total</v>
          </cell>
          <cell r="I163">
            <v>3.0037500000000001</v>
          </cell>
        </row>
        <row r="164">
          <cell r="B164">
            <v>7.1</v>
          </cell>
          <cell r="C164">
            <v>0</v>
          </cell>
          <cell r="D164">
            <v>0</v>
          </cell>
          <cell r="E164">
            <v>0</v>
          </cell>
          <cell r="F164">
            <v>0</v>
          </cell>
          <cell r="G164">
            <v>0</v>
          </cell>
          <cell r="H164" t="str">
            <v>Total</v>
          </cell>
          <cell r="I164">
            <v>57.996250000000003</v>
          </cell>
        </row>
        <row r="165">
          <cell r="B165">
            <v>0</v>
          </cell>
          <cell r="C165" t="str">
            <v>Flush rulled pointing in 1:3 c/s plaster</v>
          </cell>
          <cell r="G165">
            <v>0</v>
          </cell>
          <cell r="H165">
            <v>0</v>
          </cell>
          <cell r="I165">
            <v>0</v>
          </cell>
        </row>
        <row r="166">
          <cell r="C166" t="str">
            <v>outer face</v>
          </cell>
          <cell r="D166">
            <v>2</v>
          </cell>
          <cell r="E166">
            <v>5</v>
          </cell>
          <cell r="F166">
            <v>10</v>
          </cell>
        </row>
        <row r="167">
          <cell r="C167">
            <v>0</v>
          </cell>
          <cell r="D167">
            <v>2</v>
          </cell>
          <cell r="E167">
            <v>2.6</v>
          </cell>
          <cell r="F167">
            <v>5.2</v>
          </cell>
          <cell r="G167">
            <v>0</v>
          </cell>
          <cell r="H167">
            <v>0</v>
          </cell>
          <cell r="I167">
            <v>0</v>
          </cell>
        </row>
        <row r="168">
          <cell r="C168">
            <v>0</v>
          </cell>
          <cell r="D168">
            <v>0</v>
          </cell>
          <cell r="E168">
            <v>0</v>
          </cell>
          <cell r="F168">
            <v>15.2</v>
          </cell>
          <cell r="G168">
            <v>0</v>
          </cell>
          <cell r="H168">
            <v>2.5750000000000002</v>
          </cell>
          <cell r="I168">
            <v>39.14</v>
          </cell>
        </row>
        <row r="169">
          <cell r="B169">
            <v>0</v>
          </cell>
          <cell r="C169" t="str">
            <v>deduct plaster side of opening</v>
          </cell>
          <cell r="G169">
            <v>0</v>
          </cell>
          <cell r="H169">
            <v>0</v>
          </cell>
          <cell r="I169">
            <v>-4.6500000000000004</v>
          </cell>
        </row>
        <row r="170">
          <cell r="C170">
            <v>0</v>
          </cell>
          <cell r="H170" t="str">
            <v xml:space="preserve"> Sub Total</v>
          </cell>
          <cell r="I170">
            <v>34.49</v>
          </cell>
        </row>
        <row r="171">
          <cell r="C171" t="str">
            <v>deduction</v>
          </cell>
          <cell r="D171">
            <v>3</v>
          </cell>
          <cell r="E171">
            <v>0.75</v>
          </cell>
          <cell r="F171">
            <v>2.25</v>
          </cell>
          <cell r="G171">
            <v>0</v>
          </cell>
          <cell r="H171">
            <v>2.1</v>
          </cell>
          <cell r="I171">
            <v>2.3625000000000003</v>
          </cell>
        </row>
        <row r="172">
          <cell r="C172">
            <v>0</v>
          </cell>
          <cell r="D172">
            <v>3</v>
          </cell>
          <cell r="E172">
            <v>0.95</v>
          </cell>
          <cell r="F172">
            <v>2.8499999999999996</v>
          </cell>
          <cell r="G172">
            <v>0</v>
          </cell>
          <cell r="H172">
            <v>0.45</v>
          </cell>
          <cell r="I172">
            <v>0.64124999999999999</v>
          </cell>
        </row>
        <row r="173">
          <cell r="B173">
            <v>0</v>
          </cell>
          <cell r="G173">
            <v>0</v>
          </cell>
          <cell r="H173" t="str">
            <v xml:space="preserve"> Sub Total</v>
          </cell>
          <cell r="I173">
            <v>3.0037500000000001</v>
          </cell>
        </row>
        <row r="174">
          <cell r="B174">
            <v>7.2</v>
          </cell>
          <cell r="C174">
            <v>0</v>
          </cell>
          <cell r="H174" t="str">
            <v>Total</v>
          </cell>
          <cell r="I174">
            <v>31.486250000000002</v>
          </cell>
        </row>
        <row r="175">
          <cell r="C175" t="str">
            <v>Painting</v>
          </cell>
          <cell r="D175">
            <v>0</v>
          </cell>
          <cell r="E175">
            <v>0</v>
          </cell>
          <cell r="F175">
            <v>0</v>
          </cell>
          <cell r="G175">
            <v>0</v>
          </cell>
          <cell r="H175">
            <v>0</v>
          </cell>
          <cell r="I175">
            <v>0</v>
          </cell>
        </row>
        <row r="176">
          <cell r="C176" t="str">
            <v xml:space="preserve">Providing &amp; painting two coats of Readymade acrylic washable Distemper paint </v>
          </cell>
          <cell r="D176">
            <v>0</v>
          </cell>
          <cell r="E176">
            <v>0</v>
          </cell>
          <cell r="F176">
            <v>0</v>
          </cell>
          <cell r="G176">
            <v>0</v>
          </cell>
          <cell r="H176">
            <v>0</v>
          </cell>
          <cell r="I176">
            <v>0</v>
          </cell>
        </row>
        <row r="177">
          <cell r="B177">
            <v>9.1999999999999993</v>
          </cell>
          <cell r="C177" t="str">
            <v>Inner plaster - tile area - half of opening</v>
          </cell>
          <cell r="G177">
            <v>0</v>
          </cell>
          <cell r="H177" t="str">
            <v>Total</v>
          </cell>
          <cell r="I177">
            <v>20.426249999999992</v>
          </cell>
        </row>
        <row r="178">
          <cell r="C178" t="str">
            <v>Two coat weatherproof cement paint on outer side with necessary prime coat</v>
          </cell>
        </row>
        <row r="179">
          <cell r="C179" t="str">
            <v>outer plaster</v>
          </cell>
          <cell r="I179">
            <v>4.6500000000000004</v>
          </cell>
        </row>
        <row r="180">
          <cell r="C180" t="str">
            <v>deduction (half of opening)</v>
          </cell>
          <cell r="D180">
            <v>0</v>
          </cell>
          <cell r="E180">
            <v>0</v>
          </cell>
          <cell r="F180">
            <v>0</v>
          </cell>
          <cell r="G180">
            <v>0</v>
          </cell>
          <cell r="H180">
            <v>0</v>
          </cell>
          <cell r="I180">
            <v>-3.0037500000000001</v>
          </cell>
        </row>
        <row r="181">
          <cell r="C181" t="str">
            <v>10% of pointing area</v>
          </cell>
          <cell r="D181">
            <v>0</v>
          </cell>
          <cell r="E181">
            <v>0</v>
          </cell>
          <cell r="F181">
            <v>0</v>
          </cell>
          <cell r="G181">
            <v>0</v>
          </cell>
          <cell r="H181">
            <v>0</v>
          </cell>
          <cell r="I181">
            <v>3.1486250000000005</v>
          </cell>
        </row>
        <row r="182">
          <cell r="B182">
            <v>9.3000000000000007</v>
          </cell>
          <cell r="D182">
            <v>0</v>
          </cell>
          <cell r="E182">
            <v>0</v>
          </cell>
          <cell r="F182">
            <v>0</v>
          </cell>
          <cell r="G182">
            <v>0</v>
          </cell>
          <cell r="H182" t="str">
            <v>Total</v>
          </cell>
          <cell r="I182">
            <v>4.7948750000000011</v>
          </cell>
        </row>
        <row r="183">
          <cell r="C183" t="str">
            <v>Two coat enamel paint painting works</v>
          </cell>
          <cell r="D183">
            <v>0</v>
          </cell>
          <cell r="E183">
            <v>0</v>
          </cell>
          <cell r="F183">
            <v>0</v>
          </cell>
          <cell r="G183" t="str">
            <v>F</v>
          </cell>
          <cell r="H183">
            <v>0</v>
          </cell>
          <cell r="I183">
            <v>0</v>
          </cell>
        </row>
        <row r="184">
          <cell r="C184" t="str">
            <v>d</v>
          </cell>
          <cell r="D184">
            <v>3</v>
          </cell>
          <cell r="E184">
            <v>0.75</v>
          </cell>
          <cell r="F184">
            <v>2.25</v>
          </cell>
          <cell r="G184">
            <v>2.25</v>
          </cell>
          <cell r="H184">
            <v>2.1</v>
          </cell>
          <cell r="I184">
            <v>10.631250000000001</v>
          </cell>
        </row>
        <row r="185">
          <cell r="C185" t="str">
            <v>v</v>
          </cell>
          <cell r="D185">
            <v>3</v>
          </cell>
          <cell r="E185">
            <v>0.95</v>
          </cell>
          <cell r="F185">
            <v>2.8499999999999996</v>
          </cell>
          <cell r="G185">
            <v>1.25</v>
          </cell>
          <cell r="H185">
            <v>0.45</v>
          </cell>
          <cell r="I185">
            <v>1.6031249999999999</v>
          </cell>
        </row>
        <row r="186">
          <cell r="B186">
            <v>9.1</v>
          </cell>
          <cell r="C186">
            <v>0</v>
          </cell>
          <cell r="D186">
            <v>0</v>
          </cell>
          <cell r="E186">
            <v>0</v>
          </cell>
          <cell r="F186">
            <v>0</v>
          </cell>
          <cell r="G186">
            <v>0</v>
          </cell>
          <cell r="H186" t="str">
            <v>Total</v>
          </cell>
          <cell r="I186">
            <v>12.234375000000002</v>
          </cell>
        </row>
        <row r="187">
          <cell r="C187" t="str">
            <v>Roofing works</v>
          </cell>
          <cell r="D187">
            <v>0</v>
          </cell>
          <cell r="E187">
            <v>0</v>
          </cell>
          <cell r="F187">
            <v>0</v>
          </cell>
          <cell r="G187">
            <v>0</v>
          </cell>
          <cell r="H187">
            <v>0</v>
          </cell>
          <cell r="I187">
            <v>0</v>
          </cell>
        </row>
        <row r="188">
          <cell r="C188" t="str">
            <v>C.G.I. Sheet roofing works</v>
          </cell>
        </row>
        <row r="189">
          <cell r="C189" t="str">
            <v xml:space="preserve">C.G.I. Sheet </v>
          </cell>
          <cell r="D189">
            <v>1</v>
          </cell>
          <cell r="E189">
            <v>5.5</v>
          </cell>
          <cell r="F189">
            <v>5.5</v>
          </cell>
          <cell r="G189">
            <v>3.5</v>
          </cell>
          <cell r="H189">
            <v>0</v>
          </cell>
          <cell r="I189">
            <v>19.25</v>
          </cell>
        </row>
        <row r="190">
          <cell r="B190">
            <v>11.1</v>
          </cell>
          <cell r="C190">
            <v>0</v>
          </cell>
          <cell r="D190">
            <v>0</v>
          </cell>
          <cell r="E190">
            <v>0</v>
          </cell>
          <cell r="F190">
            <v>0</v>
          </cell>
          <cell r="G190">
            <v>0</v>
          </cell>
          <cell r="H190" t="str">
            <v>Total</v>
          </cell>
          <cell r="I190">
            <v>19.25</v>
          </cell>
        </row>
        <row r="191">
          <cell r="C191" t="str">
            <v>G.I. plain sheet roofing for gutter</v>
          </cell>
          <cell r="D191">
            <v>0</v>
          </cell>
          <cell r="E191">
            <v>0</v>
          </cell>
          <cell r="F191">
            <v>0</v>
          </cell>
          <cell r="G191">
            <v>0</v>
          </cell>
          <cell r="H191">
            <v>0</v>
          </cell>
          <cell r="I191">
            <v>0</v>
          </cell>
        </row>
        <row r="192">
          <cell r="C192" t="str">
            <v>G.I. plain sheet for gutter</v>
          </cell>
          <cell r="D192">
            <v>1</v>
          </cell>
          <cell r="E192">
            <v>5.5</v>
          </cell>
          <cell r="F192">
            <v>5.5</v>
          </cell>
          <cell r="G192">
            <v>0</v>
          </cell>
          <cell r="H192">
            <v>0</v>
          </cell>
          <cell r="I192">
            <v>5.5</v>
          </cell>
        </row>
        <row r="193">
          <cell r="B193">
            <v>11.2</v>
          </cell>
          <cell r="G193">
            <v>0</v>
          </cell>
          <cell r="H193" t="str">
            <v>Total</v>
          </cell>
          <cell r="I193">
            <v>5.5</v>
          </cell>
        </row>
        <row r="194">
          <cell r="C194" t="str">
            <v>Iron works</v>
          </cell>
        </row>
        <row r="195">
          <cell r="C195" t="str">
            <v>Iron works for purlin 50mm dia</v>
          </cell>
          <cell r="D195">
            <v>6</v>
          </cell>
          <cell r="E195">
            <v>5.5</v>
          </cell>
          <cell r="F195">
            <v>33</v>
          </cell>
        </row>
        <row r="196">
          <cell r="C196" t="str">
            <v>Iron works for rafter 50mm dia</v>
          </cell>
          <cell r="D196">
            <v>3</v>
          </cell>
          <cell r="E196">
            <v>3.5</v>
          </cell>
          <cell r="F196">
            <v>10.5</v>
          </cell>
          <cell r="G196">
            <v>0</v>
          </cell>
          <cell r="H196">
            <v>0</v>
          </cell>
          <cell r="I196">
            <v>0</v>
          </cell>
        </row>
        <row r="197">
          <cell r="B197">
            <v>11.4</v>
          </cell>
          <cell r="D197">
            <v>0</v>
          </cell>
          <cell r="E197">
            <v>0</v>
          </cell>
          <cell r="F197">
            <v>43.5</v>
          </cell>
          <cell r="G197">
            <v>3.5</v>
          </cell>
          <cell r="H197" t="str">
            <v>kg / m</v>
          </cell>
          <cell r="I197">
            <v>152.25</v>
          </cell>
        </row>
        <row r="198">
          <cell r="D198">
            <v>0</v>
          </cell>
          <cell r="E198">
            <v>0</v>
          </cell>
          <cell r="F198">
            <v>0</v>
          </cell>
          <cell r="G198">
            <v>0</v>
          </cell>
          <cell r="H198">
            <v>0</v>
          </cell>
          <cell r="I198">
            <v>0</v>
          </cell>
        </row>
        <row r="199">
          <cell r="B199">
            <v>13.1</v>
          </cell>
          <cell r="C199" t="str">
            <v>530 mm Orissa pan with low level cisterm</v>
          </cell>
          <cell r="D199">
            <v>0</v>
          </cell>
          <cell r="E199">
            <v>0</v>
          </cell>
          <cell r="F199">
            <v>0</v>
          </cell>
          <cell r="G199">
            <v>0</v>
          </cell>
          <cell r="H199">
            <v>0</v>
          </cell>
          <cell r="I199">
            <v>2</v>
          </cell>
        </row>
        <row r="200">
          <cell r="B200">
            <v>13.2</v>
          </cell>
          <cell r="C200" t="str">
            <v>White glazed wash basin all complete</v>
          </cell>
          <cell r="D200">
            <v>0</v>
          </cell>
          <cell r="E200">
            <v>0</v>
          </cell>
          <cell r="F200">
            <v>0</v>
          </cell>
          <cell r="G200">
            <v>0</v>
          </cell>
          <cell r="H200">
            <v>0</v>
          </cell>
          <cell r="I200">
            <v>2</v>
          </cell>
        </row>
        <row r="201">
          <cell r="B201">
            <v>13.3</v>
          </cell>
          <cell r="C201" t="str">
            <v>1000 lit capacity PVC water tank  HilTake or equivalent</v>
          </cell>
          <cell r="D201">
            <v>0</v>
          </cell>
          <cell r="E201">
            <v>0</v>
          </cell>
          <cell r="F201">
            <v>0</v>
          </cell>
          <cell r="G201">
            <v>0</v>
          </cell>
          <cell r="H201">
            <v>0</v>
          </cell>
          <cell r="I201">
            <v>1</v>
          </cell>
        </row>
        <row r="202">
          <cell r="B202">
            <v>13.4</v>
          </cell>
          <cell r="C202" t="str">
            <v>.50 HP Electric motor pump</v>
          </cell>
          <cell r="D202">
            <v>0</v>
          </cell>
          <cell r="E202">
            <v>0</v>
          </cell>
          <cell r="F202">
            <v>0</v>
          </cell>
          <cell r="G202">
            <v>0</v>
          </cell>
          <cell r="H202">
            <v>0</v>
          </cell>
          <cell r="I202">
            <v>1</v>
          </cell>
        </row>
        <row r="203">
          <cell r="B203">
            <v>13.5</v>
          </cell>
          <cell r="C203" t="str">
            <v>Chrome plated Toilet paper holder with necessary accessories</v>
          </cell>
          <cell r="G203">
            <v>0</v>
          </cell>
          <cell r="H203">
            <v>0</v>
          </cell>
          <cell r="I203">
            <v>1</v>
          </cell>
        </row>
        <row r="204">
          <cell r="B204">
            <v>13.6</v>
          </cell>
          <cell r="C204" t="str">
            <v>Chrome plated soap tray 6''x6'' with necessary accessories</v>
          </cell>
          <cell r="I204">
            <v>1</v>
          </cell>
        </row>
        <row r="205">
          <cell r="B205">
            <v>13.7</v>
          </cell>
          <cell r="C205" t="str">
            <v>C.P 15mm dia. 450mm long towel rod</v>
          </cell>
          <cell r="I205">
            <v>1</v>
          </cell>
        </row>
        <row r="206">
          <cell r="B206">
            <v>13.8</v>
          </cell>
          <cell r="C206" t="str">
            <v>60 cm CP Glass shelf</v>
          </cell>
          <cell r="D206">
            <v>0</v>
          </cell>
          <cell r="E206">
            <v>0</v>
          </cell>
          <cell r="F206">
            <v>0</v>
          </cell>
          <cell r="G206">
            <v>0</v>
          </cell>
          <cell r="H206">
            <v>0</v>
          </cell>
          <cell r="I206">
            <v>2</v>
          </cell>
        </row>
        <row r="207">
          <cell r="B207">
            <v>13.9</v>
          </cell>
          <cell r="C207" t="str">
            <v>55x40mm beveled edge looking mirror of high quality standard brand.</v>
          </cell>
          <cell r="D207">
            <v>0</v>
          </cell>
          <cell r="E207">
            <v>0</v>
          </cell>
          <cell r="F207">
            <v>0</v>
          </cell>
          <cell r="G207">
            <v>0</v>
          </cell>
          <cell r="H207">
            <v>0</v>
          </cell>
          <cell r="I207">
            <v>2</v>
          </cell>
        </row>
        <row r="208">
          <cell r="B208">
            <v>14</v>
          </cell>
          <cell r="C208" t="str">
            <v>Ordinary type CP Bib cock</v>
          </cell>
          <cell r="G208">
            <v>0</v>
          </cell>
          <cell r="H208">
            <v>0</v>
          </cell>
          <cell r="I208">
            <v>3</v>
          </cell>
        </row>
        <row r="209">
          <cell r="B209">
            <v>14.1</v>
          </cell>
          <cell r="C209" t="str">
            <v>Ordinary type CP Angle valve</v>
          </cell>
          <cell r="G209">
            <v>0</v>
          </cell>
          <cell r="H209">
            <v>0</v>
          </cell>
          <cell r="I209">
            <v>2</v>
          </cell>
        </row>
        <row r="210">
          <cell r="B210">
            <v>14.2</v>
          </cell>
          <cell r="C210" t="str">
            <v>Ordinary type 15mm dia Concealed valve.</v>
          </cell>
          <cell r="I210">
            <v>1</v>
          </cell>
        </row>
        <row r="211">
          <cell r="B211">
            <v>14.3</v>
          </cell>
          <cell r="C211" t="str">
            <v>Chrome plated shower rose 7.5 cm dia of standard brand .</v>
          </cell>
          <cell r="D211">
            <v>0</v>
          </cell>
          <cell r="E211">
            <v>0</v>
          </cell>
          <cell r="F211">
            <v>0</v>
          </cell>
          <cell r="G211">
            <v>0</v>
          </cell>
          <cell r="H211">
            <v>0</v>
          </cell>
          <cell r="I211">
            <v>1</v>
          </cell>
        </row>
        <row r="212">
          <cell r="B212">
            <v>14.4</v>
          </cell>
          <cell r="C212" t="str">
            <v>GM Gate valve 25mm dia.</v>
          </cell>
          <cell r="E212">
            <v>0</v>
          </cell>
          <cell r="H212">
            <v>0</v>
          </cell>
          <cell r="I212">
            <v>1</v>
          </cell>
        </row>
        <row r="213">
          <cell r="B213">
            <v>14.5</v>
          </cell>
          <cell r="C213" t="str">
            <v>GM Check  valve 25mm dia.medium quality.</v>
          </cell>
          <cell r="I213">
            <v>1</v>
          </cell>
        </row>
        <row r="214">
          <cell r="B214">
            <v>14.6</v>
          </cell>
          <cell r="C214" t="str">
            <v>PVC floor trap 11x7 cm</v>
          </cell>
          <cell r="I214">
            <v>3</v>
          </cell>
        </row>
        <row r="215">
          <cell r="B215">
            <v>14.7</v>
          </cell>
          <cell r="C215" t="str">
            <v xml:space="preserve">cp gratting 100mm dia. </v>
          </cell>
          <cell r="D215">
            <v>0</v>
          </cell>
          <cell r="E215">
            <v>0</v>
          </cell>
          <cell r="F215">
            <v>0</v>
          </cell>
          <cell r="G215">
            <v>0</v>
          </cell>
          <cell r="H215">
            <v>0</v>
          </cell>
          <cell r="I215">
            <v>3</v>
          </cell>
        </row>
        <row r="216">
          <cell r="B216">
            <v>14.8</v>
          </cell>
          <cell r="C216" t="str">
            <v>25mm dia. GI pipe medium class</v>
          </cell>
          <cell r="D216">
            <v>0</v>
          </cell>
          <cell r="E216">
            <v>4</v>
          </cell>
          <cell r="F216">
            <v>0</v>
          </cell>
          <cell r="G216">
            <v>0</v>
          </cell>
          <cell r="H216">
            <v>0</v>
          </cell>
          <cell r="I216">
            <v>4</v>
          </cell>
        </row>
        <row r="217">
          <cell r="B217">
            <v>14.9</v>
          </cell>
          <cell r="C217" t="str">
            <v>15mm dia. GI pipe medium class</v>
          </cell>
          <cell r="D217">
            <v>0</v>
          </cell>
          <cell r="E217">
            <v>20</v>
          </cell>
          <cell r="F217">
            <v>0</v>
          </cell>
          <cell r="G217">
            <v>0</v>
          </cell>
          <cell r="H217">
            <v>0</v>
          </cell>
          <cell r="I217">
            <v>20</v>
          </cell>
        </row>
        <row r="218">
          <cell r="B218">
            <v>15</v>
          </cell>
          <cell r="C218" t="str">
            <v>20mm dia GI pipe medium class</v>
          </cell>
          <cell r="D218">
            <v>0</v>
          </cell>
          <cell r="E218">
            <v>8</v>
          </cell>
          <cell r="F218">
            <v>0</v>
          </cell>
          <cell r="G218">
            <v>0</v>
          </cell>
          <cell r="H218">
            <v>0</v>
          </cell>
          <cell r="I218">
            <v>8</v>
          </cell>
        </row>
        <row r="219">
          <cell r="B219">
            <v>15.1</v>
          </cell>
          <cell r="C219" t="str">
            <v>50mm PVC pipe 4kg/ cm2</v>
          </cell>
          <cell r="D219">
            <v>0</v>
          </cell>
          <cell r="E219">
            <v>20</v>
          </cell>
          <cell r="F219">
            <v>0</v>
          </cell>
          <cell r="G219">
            <v>0</v>
          </cell>
          <cell r="H219">
            <v>0</v>
          </cell>
          <cell r="I219">
            <v>20</v>
          </cell>
        </row>
        <row r="220">
          <cell r="B220">
            <v>15.2</v>
          </cell>
          <cell r="C220" t="str">
            <v>50 mm dia. PVC tee</v>
          </cell>
          <cell r="D220">
            <v>0</v>
          </cell>
          <cell r="E220">
            <v>5</v>
          </cell>
          <cell r="F220">
            <v>0</v>
          </cell>
          <cell r="G220">
            <v>0</v>
          </cell>
          <cell r="H220">
            <v>0</v>
          </cell>
          <cell r="I220">
            <v>5</v>
          </cell>
        </row>
        <row r="221">
          <cell r="B221">
            <v>15.3</v>
          </cell>
          <cell r="C221" t="str">
            <v>50 mm dia. PVC Elbow</v>
          </cell>
          <cell r="E221">
            <v>5</v>
          </cell>
          <cell r="G221">
            <v>0</v>
          </cell>
          <cell r="H221">
            <v>0</v>
          </cell>
          <cell r="I221">
            <v>5</v>
          </cell>
        </row>
        <row r="222">
          <cell r="B222">
            <v>15.4</v>
          </cell>
          <cell r="C222" t="str">
            <v>110mm dia PVC tee</v>
          </cell>
          <cell r="E222">
            <v>3</v>
          </cell>
          <cell r="I222">
            <v>3</v>
          </cell>
        </row>
        <row r="223">
          <cell r="B223">
            <v>15.5</v>
          </cell>
          <cell r="C223" t="str">
            <v>150mm dia. PVC gas pipe cap</v>
          </cell>
          <cell r="D223">
            <v>0</v>
          </cell>
          <cell r="E223">
            <v>1</v>
          </cell>
          <cell r="F223">
            <v>0</v>
          </cell>
          <cell r="G223">
            <v>0</v>
          </cell>
          <cell r="H223">
            <v>0</v>
          </cell>
          <cell r="I223">
            <v>1</v>
          </cell>
        </row>
        <row r="224">
          <cell r="C224" t="str">
            <v xml:space="preserve">110mm dia PVC pipe 4kg/cm2 fixing </v>
          </cell>
          <cell r="D224">
            <v>0</v>
          </cell>
          <cell r="E224">
            <v>0</v>
          </cell>
          <cell r="F224">
            <v>0</v>
          </cell>
          <cell r="G224">
            <v>0</v>
          </cell>
          <cell r="H224">
            <v>0</v>
          </cell>
          <cell r="I224">
            <v>0</v>
          </cell>
        </row>
        <row r="225">
          <cell r="C225" t="str">
            <v>For toilet</v>
          </cell>
          <cell r="D225">
            <v>0</v>
          </cell>
          <cell r="E225">
            <v>20</v>
          </cell>
          <cell r="F225">
            <v>0</v>
          </cell>
          <cell r="G225">
            <v>0</v>
          </cell>
          <cell r="H225">
            <v>0</v>
          </cell>
          <cell r="I225">
            <v>20</v>
          </cell>
        </row>
        <row r="226">
          <cell r="C226" t="str">
            <v>For rain water in main building</v>
          </cell>
          <cell r="D226">
            <v>3</v>
          </cell>
          <cell r="E226">
            <v>3.2</v>
          </cell>
          <cell r="F226">
            <v>9.6000000000000014</v>
          </cell>
          <cell r="G226">
            <v>0</v>
          </cell>
          <cell r="H226">
            <v>0</v>
          </cell>
          <cell r="I226">
            <v>9.6000000000000014</v>
          </cell>
        </row>
        <row r="227">
          <cell r="C227" t="str">
            <v>For rain water in birthing center</v>
          </cell>
          <cell r="D227">
            <v>2</v>
          </cell>
          <cell r="E227">
            <v>3.5</v>
          </cell>
          <cell r="F227">
            <v>7</v>
          </cell>
          <cell r="G227">
            <v>0</v>
          </cell>
          <cell r="H227">
            <v>0</v>
          </cell>
          <cell r="I227">
            <v>7</v>
          </cell>
        </row>
        <row r="228">
          <cell r="B228">
            <v>15.6</v>
          </cell>
          <cell r="C228">
            <v>0</v>
          </cell>
          <cell r="H228" t="str">
            <v>Total</v>
          </cell>
          <cell r="I228">
            <v>36.6</v>
          </cell>
        </row>
        <row r="229">
          <cell r="B229">
            <v>15.7</v>
          </cell>
          <cell r="C229" t="str">
            <v>110mm dia. PVC  Elbow</v>
          </cell>
          <cell r="D229">
            <v>10</v>
          </cell>
          <cell r="E229">
            <v>0</v>
          </cell>
          <cell r="F229">
            <v>0</v>
          </cell>
          <cell r="G229">
            <v>0</v>
          </cell>
          <cell r="H229">
            <v>0</v>
          </cell>
          <cell r="I229">
            <v>10</v>
          </cell>
        </row>
        <row r="230">
          <cell r="B230">
            <v>15.8</v>
          </cell>
          <cell r="C230" t="str">
            <v>110mm dia  Socket</v>
          </cell>
          <cell r="D230">
            <v>6</v>
          </cell>
          <cell r="E230">
            <v>0</v>
          </cell>
          <cell r="F230">
            <v>0</v>
          </cell>
          <cell r="G230">
            <v>0</v>
          </cell>
          <cell r="H230">
            <v>0</v>
          </cell>
          <cell r="I230">
            <v>6</v>
          </cell>
        </row>
        <row r="231">
          <cell r="B231">
            <v>15.9</v>
          </cell>
          <cell r="C231" t="str">
            <v>Euro Guard water filter</v>
          </cell>
          <cell r="D231">
            <v>0</v>
          </cell>
          <cell r="E231">
            <v>0</v>
          </cell>
          <cell r="F231">
            <v>0</v>
          </cell>
          <cell r="G231">
            <v>0</v>
          </cell>
          <cell r="H231">
            <v>0</v>
          </cell>
          <cell r="I231">
            <v>1</v>
          </cell>
        </row>
        <row r="232">
          <cell r="B232">
            <v>16</v>
          </cell>
          <cell r="C232" t="str">
            <v>Construction of Septic tank as per drawing</v>
          </cell>
          <cell r="D232">
            <v>0</v>
          </cell>
          <cell r="E232">
            <v>0</v>
          </cell>
          <cell r="F232">
            <v>0</v>
          </cell>
          <cell r="G232">
            <v>0</v>
          </cell>
          <cell r="H232">
            <v>0</v>
          </cell>
          <cell r="I232">
            <v>1</v>
          </cell>
        </row>
        <row r="233">
          <cell r="B233">
            <v>16.100000000000001</v>
          </cell>
          <cell r="C233" t="str">
            <v>Construction of Soak pit as per drawing</v>
          </cell>
          <cell r="D233">
            <v>0</v>
          </cell>
          <cell r="E233">
            <v>0</v>
          </cell>
          <cell r="F233">
            <v>0</v>
          </cell>
          <cell r="G233">
            <v>0</v>
          </cell>
          <cell r="H233">
            <v>0</v>
          </cell>
          <cell r="I233">
            <v>1</v>
          </cell>
        </row>
        <row r="234">
          <cell r="B234">
            <v>16.2</v>
          </cell>
          <cell r="C234" t="str">
            <v>Construction of Manhole for Septic tank as per drawing</v>
          </cell>
          <cell r="D234">
            <v>0</v>
          </cell>
          <cell r="E234">
            <v>0</v>
          </cell>
          <cell r="F234">
            <v>0</v>
          </cell>
          <cell r="G234">
            <v>0</v>
          </cell>
          <cell r="H234">
            <v>0</v>
          </cell>
          <cell r="I234">
            <v>3</v>
          </cell>
        </row>
        <row r="235">
          <cell r="B235">
            <v>16.3</v>
          </cell>
          <cell r="C235" t="str">
            <v>Construction of  Tap  as per drawing</v>
          </cell>
          <cell r="G235">
            <v>0</v>
          </cell>
          <cell r="H235">
            <v>0</v>
          </cell>
          <cell r="I235">
            <v>1</v>
          </cell>
        </row>
        <row r="236">
          <cell r="B236">
            <v>16.399999999999999</v>
          </cell>
          <cell r="C236" t="str">
            <v>Construction of Pump house as per drawing</v>
          </cell>
          <cell r="G236">
            <v>0</v>
          </cell>
          <cell r="H236">
            <v>0</v>
          </cell>
          <cell r="I236">
            <v>1</v>
          </cell>
        </row>
        <row r="237">
          <cell r="B237">
            <v>16.5</v>
          </cell>
          <cell r="C237" t="str">
            <v>Construction of water tank as per drawing</v>
          </cell>
          <cell r="I237">
            <v>1</v>
          </cell>
        </row>
        <row r="238">
          <cell r="C238" t="str">
            <v>Outside wall</v>
          </cell>
          <cell r="D238">
            <v>4</v>
          </cell>
          <cell r="E238">
            <v>6.65</v>
          </cell>
          <cell r="F238" t="str">
            <v xml:space="preserve"> -</v>
          </cell>
          <cell r="G238">
            <v>2.7</v>
          </cell>
          <cell r="H238">
            <v>71.820000000000007</v>
          </cell>
          <cell r="I238" t="str">
            <v>sq m</v>
          </cell>
        </row>
        <row r="239">
          <cell r="D239">
            <v>2</v>
          </cell>
          <cell r="E239">
            <v>5.1050000000000004</v>
          </cell>
          <cell r="F239" t="str">
            <v xml:space="preserve"> -</v>
          </cell>
          <cell r="G239">
            <v>2.7</v>
          </cell>
          <cell r="H239">
            <v>27.567000000000004</v>
          </cell>
          <cell r="I239" t="str">
            <v>sq m</v>
          </cell>
        </row>
        <row r="240">
          <cell r="G240" t="str">
            <v>Total =</v>
          </cell>
          <cell r="H240">
            <v>99.387000000000015</v>
          </cell>
          <cell r="I240" t="str">
            <v>sq m</v>
          </cell>
        </row>
        <row r="241">
          <cell r="C241" t="str">
            <v>Deduction</v>
          </cell>
        </row>
        <row r="242">
          <cell r="C242" t="str">
            <v>Door D2</v>
          </cell>
          <cell r="D242">
            <v>2</v>
          </cell>
          <cell r="E242">
            <v>1</v>
          </cell>
          <cell r="F242" t="str">
            <v xml:space="preserve"> -</v>
          </cell>
          <cell r="G242">
            <v>2.1</v>
          </cell>
          <cell r="H242">
            <v>-4.2</v>
          </cell>
          <cell r="I242" t="str">
            <v>sq m</v>
          </cell>
        </row>
        <row r="243">
          <cell r="C243" t="str">
            <v>Ventilation V</v>
          </cell>
          <cell r="D243">
            <v>4</v>
          </cell>
          <cell r="E243">
            <v>0.6</v>
          </cell>
          <cell r="F243" t="str">
            <v xml:space="preserve"> -</v>
          </cell>
          <cell r="G243">
            <v>0.45</v>
          </cell>
          <cell r="H243">
            <v>-1.08</v>
          </cell>
          <cell r="I243" t="str">
            <v>sq m</v>
          </cell>
        </row>
        <row r="244">
          <cell r="C244" t="str">
            <v>Ventilation V1</v>
          </cell>
          <cell r="D244">
            <v>2</v>
          </cell>
          <cell r="E244">
            <v>1.2</v>
          </cell>
          <cell r="F244" t="str">
            <v xml:space="preserve"> -</v>
          </cell>
          <cell r="G244">
            <v>0.45</v>
          </cell>
          <cell r="H244">
            <v>-1.08</v>
          </cell>
          <cell r="I244" t="str">
            <v>sq m</v>
          </cell>
        </row>
        <row r="245">
          <cell r="G245" t="str">
            <v>Total deduction =</v>
          </cell>
          <cell r="H245">
            <v>-3.18</v>
          </cell>
          <cell r="I245" t="str">
            <v>sq m</v>
          </cell>
        </row>
        <row r="246">
          <cell r="C246" t="str">
            <v xml:space="preserve"> Ceiling top</v>
          </cell>
          <cell r="D246">
            <v>1</v>
          </cell>
          <cell r="E246">
            <v>24.85</v>
          </cell>
          <cell r="F246">
            <v>0.45</v>
          </cell>
          <cell r="G246" t="str">
            <v xml:space="preserve"> -</v>
          </cell>
          <cell r="H246">
            <v>11.182500000000001</v>
          </cell>
          <cell r="I246" t="str">
            <v>sq m</v>
          </cell>
        </row>
        <row r="247">
          <cell r="B247">
            <v>9.3000000000000007</v>
          </cell>
          <cell r="G247" t="str">
            <v>Total apex paint =</v>
          </cell>
          <cell r="H247">
            <v>107.38950000000001</v>
          </cell>
          <cell r="I247" t="str">
            <v>sq m</v>
          </cell>
        </row>
        <row r="248">
          <cell r="C248" t="str">
            <v>Two coat enamel paint with one coat primer</v>
          </cell>
        </row>
        <row r="249">
          <cell r="C249" t="str">
            <v>Door D2</v>
          </cell>
          <cell r="D249">
            <v>2</v>
          </cell>
          <cell r="E249">
            <v>2.25</v>
          </cell>
          <cell r="F249">
            <v>1</v>
          </cell>
          <cell r="G249">
            <v>2.1</v>
          </cell>
          <cell r="H249">
            <v>9.4500000000000011</v>
          </cell>
          <cell r="I249" t="str">
            <v>sq m</v>
          </cell>
        </row>
        <row r="250">
          <cell r="C250" t="str">
            <v>Door D4</v>
          </cell>
          <cell r="D250">
            <v>4</v>
          </cell>
          <cell r="E250">
            <v>2.25</v>
          </cell>
          <cell r="F250">
            <v>0.75</v>
          </cell>
          <cell r="G250">
            <v>2.1</v>
          </cell>
          <cell r="H250">
            <v>14.175000000000001</v>
          </cell>
          <cell r="I250" t="str">
            <v>sq m</v>
          </cell>
        </row>
        <row r="251">
          <cell r="C251" t="str">
            <v>Ventilation V</v>
          </cell>
          <cell r="D251">
            <v>4</v>
          </cell>
          <cell r="E251">
            <v>1.25</v>
          </cell>
          <cell r="F251">
            <v>0.6</v>
          </cell>
          <cell r="G251">
            <v>0.45</v>
          </cell>
          <cell r="H251">
            <v>1.35</v>
          </cell>
          <cell r="I251" t="str">
            <v>sq m</v>
          </cell>
        </row>
        <row r="252">
          <cell r="C252" t="str">
            <v>Ventilation V1</v>
          </cell>
          <cell r="D252">
            <v>2</v>
          </cell>
          <cell r="E252">
            <v>1.25</v>
          </cell>
          <cell r="F252">
            <v>1.2</v>
          </cell>
          <cell r="G252">
            <v>0.45</v>
          </cell>
          <cell r="H252">
            <v>1.35</v>
          </cell>
          <cell r="I252" t="str">
            <v>sq m</v>
          </cell>
        </row>
        <row r="253">
          <cell r="B253">
            <v>9.1</v>
          </cell>
          <cell r="G253" t="str">
            <v>Total enamel paint =</v>
          </cell>
          <cell r="H253">
            <v>26.325000000000003</v>
          </cell>
          <cell r="I253" t="str">
            <v>sq m</v>
          </cell>
        </row>
        <row r="254">
          <cell r="C254" t="str">
            <v>Tile paving work</v>
          </cell>
        </row>
        <row r="255">
          <cell r="C255" t="str">
            <v>Floor</v>
          </cell>
        </row>
        <row r="256">
          <cell r="C256" t="str">
            <v>Toilet</v>
          </cell>
          <cell r="D256">
            <v>1</v>
          </cell>
          <cell r="E256">
            <v>1.139</v>
          </cell>
          <cell r="F256">
            <v>1.276</v>
          </cell>
          <cell r="G256" t="str">
            <v xml:space="preserve"> -</v>
          </cell>
          <cell r="H256">
            <v>1.4533640000000001</v>
          </cell>
          <cell r="I256" t="str">
            <v>sq m</v>
          </cell>
        </row>
        <row r="257">
          <cell r="D257">
            <v>1</v>
          </cell>
          <cell r="E257">
            <v>1.355</v>
          </cell>
          <cell r="F257">
            <v>1.276</v>
          </cell>
          <cell r="G257" t="str">
            <v xml:space="preserve"> -</v>
          </cell>
          <cell r="H257">
            <v>1.72898</v>
          </cell>
          <cell r="I257" t="str">
            <v>sq m</v>
          </cell>
        </row>
        <row r="258">
          <cell r="D258">
            <v>1</v>
          </cell>
          <cell r="E258">
            <v>1.2849999999999999</v>
          </cell>
          <cell r="F258">
            <v>1.276</v>
          </cell>
          <cell r="G258" t="str">
            <v xml:space="preserve"> -</v>
          </cell>
          <cell r="H258">
            <v>1.6396599999999999</v>
          </cell>
          <cell r="I258" t="str">
            <v>sq m</v>
          </cell>
        </row>
        <row r="259">
          <cell r="D259">
            <v>1</v>
          </cell>
          <cell r="E259">
            <v>1.2809999999999999</v>
          </cell>
          <cell r="F259">
            <v>1.276</v>
          </cell>
          <cell r="G259" t="str">
            <v xml:space="preserve"> -</v>
          </cell>
          <cell r="H259">
            <v>1.6345559999999999</v>
          </cell>
          <cell r="I259" t="str">
            <v>sq m</v>
          </cell>
        </row>
        <row r="260">
          <cell r="C260" t="str">
            <v>mail toilet</v>
          </cell>
          <cell r="D260">
            <v>1</v>
          </cell>
          <cell r="E260">
            <v>2.7250000000000001</v>
          </cell>
          <cell r="F260">
            <v>2.4670000000000001</v>
          </cell>
          <cell r="G260" t="str">
            <v xml:space="preserve"> -</v>
          </cell>
          <cell r="H260">
            <v>6.7225750000000009</v>
          </cell>
          <cell r="I260" t="str">
            <v>sq m</v>
          </cell>
        </row>
        <row r="261">
          <cell r="C261" t="str">
            <v>female toilet</v>
          </cell>
          <cell r="D261">
            <v>1</v>
          </cell>
          <cell r="E261">
            <v>2.7959999999999998</v>
          </cell>
          <cell r="F261">
            <v>2.4670000000000001</v>
          </cell>
          <cell r="G261" t="str">
            <v xml:space="preserve"> -</v>
          </cell>
          <cell r="H261">
            <v>6.8977319999999995</v>
          </cell>
          <cell r="I261" t="str">
            <v>sq m</v>
          </cell>
        </row>
        <row r="262">
          <cell r="B262">
            <v>8.5</v>
          </cell>
          <cell r="G262" t="str">
            <v>Total floor tile =</v>
          </cell>
          <cell r="H262">
            <v>20.076867</v>
          </cell>
          <cell r="I262" t="str">
            <v>sq m</v>
          </cell>
        </row>
        <row r="263">
          <cell r="C263" t="str">
            <v>Wall</v>
          </cell>
        </row>
        <row r="264">
          <cell r="C264" t="str">
            <v>Toilet</v>
          </cell>
          <cell r="D264">
            <v>1</v>
          </cell>
          <cell r="E264">
            <v>4.83</v>
          </cell>
          <cell r="F264" t="str">
            <v xml:space="preserve"> -</v>
          </cell>
          <cell r="G264">
            <v>1.2</v>
          </cell>
          <cell r="H264">
            <v>5.7960000000000003</v>
          </cell>
          <cell r="I264" t="str">
            <v>sq m</v>
          </cell>
        </row>
        <row r="265">
          <cell r="D265">
            <v>1</v>
          </cell>
          <cell r="E265">
            <v>5.2619999999999996</v>
          </cell>
          <cell r="F265" t="str">
            <v xml:space="preserve"> -</v>
          </cell>
          <cell r="G265">
            <v>1.2</v>
          </cell>
          <cell r="H265">
            <v>6.3143999999999991</v>
          </cell>
          <cell r="I265" t="str">
            <v>sq m</v>
          </cell>
        </row>
        <row r="266">
          <cell r="D266">
            <v>1</v>
          </cell>
          <cell r="E266">
            <v>5.1219999999999999</v>
          </cell>
          <cell r="F266" t="str">
            <v xml:space="preserve"> -</v>
          </cell>
          <cell r="G266">
            <v>1.2</v>
          </cell>
          <cell r="H266">
            <v>6.1463999999999999</v>
          </cell>
          <cell r="I266" t="str">
            <v>sq m</v>
          </cell>
        </row>
        <row r="267">
          <cell r="D267">
            <v>1</v>
          </cell>
          <cell r="E267">
            <v>5.1440000000000001</v>
          </cell>
          <cell r="F267" t="str">
            <v xml:space="preserve"> -</v>
          </cell>
          <cell r="G267">
            <v>1.2</v>
          </cell>
          <cell r="H267">
            <v>6.1727999999999996</v>
          </cell>
          <cell r="I267" t="str">
            <v>sq m</v>
          </cell>
        </row>
        <row r="268">
          <cell r="C268" t="str">
            <v>mail toilet</v>
          </cell>
          <cell r="D268">
            <v>1</v>
          </cell>
          <cell r="E268">
            <v>10.384</v>
          </cell>
          <cell r="F268" t="str">
            <v xml:space="preserve"> -</v>
          </cell>
          <cell r="G268">
            <v>1.2</v>
          </cell>
          <cell r="H268">
            <v>12.460800000000001</v>
          </cell>
          <cell r="I268" t="str">
            <v>sq m</v>
          </cell>
        </row>
        <row r="269">
          <cell r="C269" t="str">
            <v>female toilet</v>
          </cell>
          <cell r="D269">
            <v>1</v>
          </cell>
          <cell r="E269">
            <v>10.526</v>
          </cell>
          <cell r="F269" t="str">
            <v xml:space="preserve"> -</v>
          </cell>
          <cell r="G269">
            <v>1.2</v>
          </cell>
          <cell r="H269">
            <v>12.6312</v>
          </cell>
          <cell r="I269" t="str">
            <v>sq m</v>
          </cell>
        </row>
        <row r="270">
          <cell r="C270" t="str">
            <v>Deduction</v>
          </cell>
        </row>
        <row r="271">
          <cell r="C271" t="str">
            <v>Door D2</v>
          </cell>
          <cell r="D271">
            <v>2</v>
          </cell>
          <cell r="E271">
            <v>1</v>
          </cell>
          <cell r="F271" t="str">
            <v xml:space="preserve"> -</v>
          </cell>
          <cell r="G271">
            <v>1.2</v>
          </cell>
          <cell r="H271">
            <v>-2.4</v>
          </cell>
          <cell r="I271" t="str">
            <v>sq m</v>
          </cell>
        </row>
        <row r="272">
          <cell r="C272" t="str">
            <v>Door D4  2x4</v>
          </cell>
          <cell r="D272">
            <v>8</v>
          </cell>
          <cell r="E272">
            <v>0.75</v>
          </cell>
          <cell r="F272" t="str">
            <v xml:space="preserve"> -</v>
          </cell>
          <cell r="G272">
            <v>1.2</v>
          </cell>
          <cell r="H272">
            <v>-7.1999999999999993</v>
          </cell>
          <cell r="I272" t="str">
            <v>sq m</v>
          </cell>
        </row>
        <row r="273">
          <cell r="B273">
            <v>8.6</v>
          </cell>
          <cell r="G273" t="str">
            <v>Total wall tile =</v>
          </cell>
          <cell r="H273">
            <v>39.921599999999998</v>
          </cell>
          <cell r="I273" t="str">
            <v>sq m</v>
          </cell>
        </row>
        <row r="274">
          <cell r="B274">
            <v>12.1</v>
          </cell>
          <cell r="C274" t="str">
            <v>110 mm dia. H.D.P. Pipe for rain water</v>
          </cell>
          <cell r="D274">
            <v>2</v>
          </cell>
          <cell r="E274">
            <v>3</v>
          </cell>
          <cell r="F274" t="str">
            <v xml:space="preserve"> -</v>
          </cell>
          <cell r="G274" t="str">
            <v xml:space="preserve"> -</v>
          </cell>
          <cell r="H274">
            <v>6</v>
          </cell>
          <cell r="I274" t="str">
            <v>rm</v>
          </cell>
        </row>
        <row r="275">
          <cell r="B275">
            <v>13</v>
          </cell>
          <cell r="C275" t="str">
            <v>Construction of Septic tank as per drawing</v>
          </cell>
          <cell r="H275">
            <v>1</v>
          </cell>
          <cell r="I275" t="str">
            <v>Job</v>
          </cell>
        </row>
        <row r="276">
          <cell r="B276">
            <v>14</v>
          </cell>
          <cell r="C276" t="str">
            <v>Construction of Soak pit as per drawing</v>
          </cell>
          <cell r="H276">
            <v>1</v>
          </cell>
          <cell r="I276" t="str">
            <v>Job</v>
          </cell>
        </row>
        <row r="277">
          <cell r="B277">
            <v>15</v>
          </cell>
          <cell r="C277" t="str">
            <v>Construction of Manhole for Septic tank as per drawing</v>
          </cell>
          <cell r="H277">
            <v>1</v>
          </cell>
          <cell r="I277"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mdamie Khata"/>
      <sheetName val="Sheet2"/>
      <sheetName val="Sheet3"/>
      <sheetName val="Amdanie Khata"/>
      <sheetName val="Bir.C."/>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sic"/>
      <sheetName val="Dist Rate"/>
      <sheetName val="update Rate"/>
      <sheetName val="Update Descrip"/>
      <sheetName val="Table of Content 1"/>
      <sheetName val="Table of Content 2"/>
    </sheetNames>
    <sheetDataSet>
      <sheetData sheetId="0"/>
      <sheetData sheetId="1"/>
      <sheetData sheetId="2"/>
      <sheetData sheetId="3" refreshError="1">
        <row r="7">
          <cell r="F7">
            <v>275</v>
          </cell>
        </row>
        <row r="20">
          <cell r="F20">
            <v>275</v>
          </cell>
        </row>
        <row r="32">
          <cell r="F32">
            <v>275</v>
          </cell>
        </row>
        <row r="43">
          <cell r="F43">
            <v>275</v>
          </cell>
        </row>
        <row r="56">
          <cell r="F56">
            <v>275</v>
          </cell>
        </row>
        <row r="68">
          <cell r="F68">
            <v>275</v>
          </cell>
        </row>
        <row r="79">
          <cell r="F79">
            <v>275</v>
          </cell>
        </row>
        <row r="91">
          <cell r="F91">
            <v>275</v>
          </cell>
        </row>
        <row r="103">
          <cell r="F103">
            <v>275</v>
          </cell>
        </row>
        <row r="114">
          <cell r="F114">
            <v>275</v>
          </cell>
        </row>
      </sheetData>
      <sheetData sheetId="4"/>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pd block"/>
      <sheetName val="ceoc block"/>
      <sheetName val="ramp"/>
      <sheetName val="C wall &amp;gate"/>
      <sheetName val="Electric"/>
      <sheetName val="sanitary"/>
      <sheetName val="Septictank"/>
      <sheetName val="Cost Stank"/>
      <sheetName val="Soakpit"/>
      <sheetName val="Cost Soakpit"/>
      <sheetName val="MHS"/>
      <sheetName val="Cost MHS"/>
      <sheetName val="Water tank"/>
      <sheetName val="Cost WT"/>
      <sheetName val="pumph"/>
      <sheetName val="Cost pumpH"/>
      <sheetName val="Intake"/>
      <sheetName val="Cost Intake"/>
      <sheetName val="Canteen"/>
      <sheetName val="Cost Canteen"/>
      <sheetName val="Abstract"/>
      <sheetName val="Summary"/>
      <sheetName val="BOQ"/>
      <sheetName val="Comparative Chart"/>
      <sheetName val="#REF"/>
    </sheetNames>
    <sheetDataSet>
      <sheetData sheetId="0"/>
      <sheetData sheetId="1"/>
      <sheetData sheetId="2"/>
      <sheetData sheetId="3">
        <row r="12">
          <cell r="C12" t="str">
            <v>Approach road and Compound / Retaining Wall</v>
          </cell>
        </row>
        <row r="13">
          <cell r="C13" t="str">
            <v>Earth work</v>
          </cell>
          <cell r="D13">
            <v>1</v>
          </cell>
          <cell r="E13" t="str">
            <v>area=</v>
          </cell>
          <cell r="F13">
            <v>55.7</v>
          </cell>
          <cell r="G13">
            <v>0.25</v>
          </cell>
          <cell r="H13">
            <v>13.93</v>
          </cell>
        </row>
        <row r="14">
          <cell r="C14" t="str">
            <v>In Retaining wall</v>
          </cell>
          <cell r="D14">
            <v>1</v>
          </cell>
          <cell r="E14">
            <v>96.5</v>
          </cell>
          <cell r="F14">
            <v>0.9</v>
          </cell>
          <cell r="G14">
            <v>0.75</v>
          </cell>
          <cell r="H14">
            <v>65.137500000000003</v>
          </cell>
        </row>
        <row r="15">
          <cell r="C15" t="str">
            <v>In Cwall</v>
          </cell>
          <cell r="D15">
            <v>1</v>
          </cell>
          <cell r="E15">
            <v>23.5</v>
          </cell>
          <cell r="F15">
            <v>0.6</v>
          </cell>
          <cell r="G15">
            <v>0.9</v>
          </cell>
          <cell r="H15">
            <v>12.69</v>
          </cell>
        </row>
        <row r="16">
          <cell r="C16" t="str">
            <v>Drain around the building</v>
          </cell>
          <cell r="D16">
            <v>1</v>
          </cell>
          <cell r="E16">
            <v>145</v>
          </cell>
          <cell r="F16">
            <v>0.45</v>
          </cell>
          <cell r="G16">
            <v>0.4</v>
          </cell>
          <cell r="H16">
            <v>26.1</v>
          </cell>
        </row>
        <row r="17">
          <cell r="B17">
            <v>2.1</v>
          </cell>
          <cell r="G17" t="str">
            <v>Total Earthwork</v>
          </cell>
          <cell r="H17">
            <v>117.85749999999999</v>
          </cell>
          <cell r="I17" t="str">
            <v>M3</v>
          </cell>
        </row>
        <row r="19">
          <cell r="B19">
            <v>2.2000000000000002</v>
          </cell>
          <cell r="C19" t="str">
            <v>Earth work filling for levelling</v>
          </cell>
          <cell r="D19">
            <v>0.5</v>
          </cell>
          <cell r="E19">
            <v>96</v>
          </cell>
          <cell r="F19">
            <v>1</v>
          </cell>
          <cell r="G19">
            <v>1</v>
          </cell>
          <cell r="H19">
            <v>48</v>
          </cell>
          <cell r="I19" t="str">
            <v>M3</v>
          </cell>
        </row>
        <row r="20">
          <cell r="C20" t="str">
            <v>Flat brick soling</v>
          </cell>
          <cell r="D20">
            <v>1</v>
          </cell>
          <cell r="E20" t="str">
            <v>area=</v>
          </cell>
          <cell r="F20">
            <v>55.7</v>
          </cell>
          <cell r="H20">
            <v>55.7</v>
          </cell>
        </row>
        <row r="21">
          <cell r="C21" t="str">
            <v>In Cwall</v>
          </cell>
          <cell r="D21">
            <v>1</v>
          </cell>
          <cell r="E21">
            <v>120</v>
          </cell>
          <cell r="F21">
            <v>0.6</v>
          </cell>
          <cell r="H21">
            <v>72</v>
          </cell>
        </row>
        <row r="22">
          <cell r="C22" t="str">
            <v>Drain around the building</v>
          </cell>
          <cell r="D22">
            <v>1</v>
          </cell>
          <cell r="E22">
            <v>145</v>
          </cell>
          <cell r="F22">
            <v>0.45</v>
          </cell>
          <cell r="H22">
            <v>65.25</v>
          </cell>
        </row>
        <row r="23">
          <cell r="B23" t="str">
            <v>3.1.1</v>
          </cell>
          <cell r="G23" t="str">
            <v>Total brick Soling</v>
          </cell>
          <cell r="H23">
            <v>192.95</v>
          </cell>
          <cell r="I23" t="str">
            <v>M2</v>
          </cell>
        </row>
        <row r="24">
          <cell r="C24" t="str">
            <v>Boulder stone soling</v>
          </cell>
        </row>
        <row r="25">
          <cell r="B25" t="str">
            <v>3.1.2</v>
          </cell>
          <cell r="C25" t="str">
            <v>In Retaining wall</v>
          </cell>
          <cell r="D25">
            <v>1</v>
          </cell>
          <cell r="E25">
            <v>96.5</v>
          </cell>
          <cell r="F25">
            <v>0.9</v>
          </cell>
          <cell r="G25">
            <v>0.15</v>
          </cell>
          <cell r="H25">
            <v>13.027500000000002</v>
          </cell>
          <cell r="I25" t="str">
            <v>M3</v>
          </cell>
        </row>
        <row r="26">
          <cell r="C26" t="str">
            <v>PCC (1:3:6) in foundation</v>
          </cell>
        </row>
        <row r="27">
          <cell r="C27" t="str">
            <v>In Retaining wall</v>
          </cell>
          <cell r="D27">
            <v>1</v>
          </cell>
          <cell r="E27">
            <v>96.5</v>
          </cell>
          <cell r="F27">
            <v>0.9</v>
          </cell>
          <cell r="G27">
            <v>0.1</v>
          </cell>
          <cell r="H27">
            <v>8.6850000000000005</v>
          </cell>
        </row>
        <row r="28">
          <cell r="C28" t="str">
            <v>In Cwall</v>
          </cell>
          <cell r="D28">
            <v>1</v>
          </cell>
          <cell r="E28">
            <v>23.5</v>
          </cell>
          <cell r="F28">
            <v>0.6</v>
          </cell>
          <cell r="G28">
            <v>0.1</v>
          </cell>
          <cell r="H28">
            <v>1.4100000000000001</v>
          </cell>
        </row>
        <row r="29">
          <cell r="C29" t="str">
            <v>Drain around the building</v>
          </cell>
          <cell r="D29">
            <v>1</v>
          </cell>
          <cell r="E29">
            <v>145</v>
          </cell>
          <cell r="F29">
            <v>0.45</v>
          </cell>
          <cell r="G29">
            <v>7.4999999999999997E-2</v>
          </cell>
          <cell r="H29">
            <v>4.8937499999999998</v>
          </cell>
        </row>
        <row r="30">
          <cell r="B30">
            <v>4.0999999999999996</v>
          </cell>
          <cell r="G30" t="str">
            <v>Total PCC</v>
          </cell>
          <cell r="H30">
            <v>14.98875</v>
          </cell>
          <cell r="I30" t="str">
            <v>M3</v>
          </cell>
        </row>
        <row r="31">
          <cell r="C31" t="str">
            <v>RCC work in Kerb stone (1:1.5:3)</v>
          </cell>
        </row>
        <row r="32">
          <cell r="B32">
            <v>4.3</v>
          </cell>
          <cell r="C32" t="str">
            <v>At the side of walkway</v>
          </cell>
          <cell r="D32">
            <v>1</v>
          </cell>
          <cell r="E32">
            <v>72.900000000000006</v>
          </cell>
          <cell r="F32">
            <v>0.125</v>
          </cell>
          <cell r="G32">
            <v>0.25</v>
          </cell>
          <cell r="H32">
            <v>2.2781250000000002</v>
          </cell>
          <cell r="I32" t="str">
            <v>M3</v>
          </cell>
        </row>
        <row r="34">
          <cell r="B34">
            <v>6.1</v>
          </cell>
          <cell r="C34" t="str">
            <v>Reinforcement</v>
          </cell>
          <cell r="F34" t="str">
            <v xml:space="preserve"> @1.2% of total volume of RCC</v>
          </cell>
          <cell r="H34">
            <v>214.59937500000004</v>
          </cell>
          <cell r="I34" t="str">
            <v>Kg</v>
          </cell>
        </row>
        <row r="36">
          <cell r="B36">
            <v>12.5</v>
          </cell>
          <cell r="C36" t="str">
            <v>Concrete Block Paving</v>
          </cell>
          <cell r="D36">
            <v>1</v>
          </cell>
          <cell r="E36" t="str">
            <v>area=</v>
          </cell>
          <cell r="F36">
            <v>55.7</v>
          </cell>
          <cell r="H36">
            <v>55.7</v>
          </cell>
          <cell r="I36" t="str">
            <v>M2</v>
          </cell>
        </row>
        <row r="38">
          <cell r="C38" t="str">
            <v>Stone masonry work in 1:4 c/s mortar</v>
          </cell>
        </row>
        <row r="39">
          <cell r="B39">
            <v>3.5</v>
          </cell>
          <cell r="C39" t="str">
            <v>In Retaining wall</v>
          </cell>
          <cell r="D39">
            <v>1</v>
          </cell>
          <cell r="E39">
            <v>96.5</v>
          </cell>
          <cell r="F39">
            <v>0.57499999999999996</v>
          </cell>
          <cell r="G39">
            <v>1.5</v>
          </cell>
          <cell r="H39">
            <v>83.231249999999989</v>
          </cell>
          <cell r="I39" t="str">
            <v>M3</v>
          </cell>
        </row>
        <row r="41">
          <cell r="C41" t="str">
            <v>1st Class B/W in 1:4 c/s mortar</v>
          </cell>
        </row>
        <row r="42">
          <cell r="C42" t="str">
            <v xml:space="preserve"> C wall 1st step</v>
          </cell>
          <cell r="D42">
            <v>1</v>
          </cell>
          <cell r="E42">
            <v>23.5</v>
          </cell>
          <cell r="F42">
            <v>0.45</v>
          </cell>
          <cell r="G42">
            <v>0.3</v>
          </cell>
          <cell r="H42">
            <v>3.1725000000000003</v>
          </cell>
        </row>
        <row r="43">
          <cell r="C43" t="str">
            <v>C wall 2nd  step</v>
          </cell>
          <cell r="D43">
            <v>1</v>
          </cell>
          <cell r="E43">
            <v>23.5</v>
          </cell>
          <cell r="F43">
            <v>0.32500000000000001</v>
          </cell>
          <cell r="G43">
            <v>0.375</v>
          </cell>
          <cell r="H43">
            <v>2.8640625000000002</v>
          </cell>
        </row>
        <row r="44">
          <cell r="C44" t="str">
            <v>Over Retaining wall + C Wall</v>
          </cell>
          <cell r="D44">
            <v>1</v>
          </cell>
          <cell r="E44">
            <v>120</v>
          </cell>
          <cell r="F44">
            <v>0.32500000000000001</v>
          </cell>
          <cell r="G44">
            <v>1.2</v>
          </cell>
          <cell r="H44">
            <v>46.8</v>
          </cell>
        </row>
        <row r="45">
          <cell r="C45" t="str">
            <v>Drain around the building</v>
          </cell>
          <cell r="D45">
            <v>2</v>
          </cell>
          <cell r="E45">
            <v>145</v>
          </cell>
          <cell r="F45">
            <v>0.1</v>
          </cell>
          <cell r="G45">
            <v>0.25</v>
          </cell>
          <cell r="H45">
            <v>3.625</v>
          </cell>
        </row>
        <row r="46">
          <cell r="B46">
            <v>3.2</v>
          </cell>
          <cell r="G46" t="str">
            <v>Total Brickwork</v>
          </cell>
          <cell r="H46">
            <v>56.461562499999999</v>
          </cell>
          <cell r="I46" t="str">
            <v>M3</v>
          </cell>
        </row>
        <row r="47">
          <cell r="C47" t="str">
            <v>12.5mm thick cement plaster 1:4</v>
          </cell>
        </row>
        <row r="48">
          <cell r="B48">
            <v>7.2</v>
          </cell>
          <cell r="C48" t="str">
            <v>Drain around the building</v>
          </cell>
          <cell r="D48">
            <v>1</v>
          </cell>
          <cell r="E48">
            <v>145</v>
          </cell>
          <cell r="F48">
            <v>0.95</v>
          </cell>
          <cell r="H48">
            <v>137.75</v>
          </cell>
          <cell r="I48" t="str">
            <v>M2</v>
          </cell>
        </row>
        <row r="49">
          <cell r="C49" t="str">
            <v>3mm cement punning</v>
          </cell>
        </row>
        <row r="50">
          <cell r="B50">
            <v>8.3000000000000007</v>
          </cell>
          <cell r="C50" t="str">
            <v>Drain around the building</v>
          </cell>
          <cell r="D50">
            <v>1</v>
          </cell>
          <cell r="E50">
            <v>145</v>
          </cell>
          <cell r="F50">
            <v>0.95</v>
          </cell>
          <cell r="H50">
            <v>137.75</v>
          </cell>
          <cell r="I50" t="str">
            <v>M2</v>
          </cell>
        </row>
        <row r="51">
          <cell r="B51">
            <v>12.6</v>
          </cell>
          <cell r="C51" t="str">
            <v>Fencing with 10 S.W.G.G.I chain link 2"X2" mesh sized framed on 25X25X4 mm angles and 50mm Ø M.S. blackpipe post in 2m interval including jointting , fixing, erection and primer painting with all necessary M.S. grills and plates as per drawing and instruc</v>
          </cell>
          <cell r="D51">
            <v>1</v>
          </cell>
          <cell r="E51">
            <v>218</v>
          </cell>
          <cell r="F51" t="str">
            <v>–</v>
          </cell>
          <cell r="G51">
            <v>0.75</v>
          </cell>
          <cell r="H51">
            <v>163.5</v>
          </cell>
          <cell r="I51" t="str">
            <v>M2</v>
          </cell>
        </row>
        <row r="52">
          <cell r="B52">
            <v>12.7</v>
          </cell>
          <cell r="C52" t="str">
            <v>Main Gate</v>
          </cell>
          <cell r="D52">
            <v>2</v>
          </cell>
          <cell r="E52">
            <v>4.5</v>
          </cell>
          <cell r="F52" t="str">
            <v>–</v>
          </cell>
          <cell r="G52">
            <v>2.7</v>
          </cell>
          <cell r="H52">
            <v>24.3</v>
          </cell>
          <cell r="I52" t="str">
            <v>M2</v>
          </cell>
        </row>
        <row r="54">
          <cell r="C54" t="str">
            <v>Dismantling to old building and stacking the brick &amp; CGI sheet</v>
          </cell>
        </row>
        <row r="55">
          <cell r="C55" t="str">
            <v xml:space="preserve">Dismantling of CGI sheet roofing </v>
          </cell>
        </row>
        <row r="56">
          <cell r="C56" t="str">
            <v>Quarter block</v>
          </cell>
          <cell r="D56">
            <v>2</v>
          </cell>
          <cell r="E56">
            <v>10.85</v>
          </cell>
          <cell r="F56">
            <v>5.8</v>
          </cell>
          <cell r="G56" t="str">
            <v>–</v>
          </cell>
          <cell r="H56">
            <v>125.85999999999999</v>
          </cell>
        </row>
        <row r="57">
          <cell r="C57" t="str">
            <v>Small quarter block</v>
          </cell>
          <cell r="D57">
            <v>1</v>
          </cell>
          <cell r="E57">
            <v>4.55</v>
          </cell>
          <cell r="F57">
            <v>4</v>
          </cell>
          <cell r="G57" t="str">
            <v>–</v>
          </cell>
          <cell r="H57">
            <v>18.2</v>
          </cell>
        </row>
        <row r="58">
          <cell r="C58" t="str">
            <v>Canteen block</v>
          </cell>
          <cell r="D58">
            <v>1</v>
          </cell>
          <cell r="E58">
            <v>7.5</v>
          </cell>
          <cell r="F58">
            <v>4.5</v>
          </cell>
          <cell r="G58" t="str">
            <v>–</v>
          </cell>
          <cell r="H58">
            <v>33.75</v>
          </cell>
        </row>
        <row r="59">
          <cell r="C59" t="str">
            <v>morgue</v>
          </cell>
          <cell r="D59">
            <v>2</v>
          </cell>
          <cell r="E59">
            <v>5.9</v>
          </cell>
          <cell r="F59">
            <v>4.8</v>
          </cell>
          <cell r="G59" t="str">
            <v>–</v>
          </cell>
          <cell r="H59">
            <v>56.64</v>
          </cell>
        </row>
        <row r="60">
          <cell r="B60" t="str">
            <v>1.2.1</v>
          </cell>
          <cell r="H60">
            <v>234.45</v>
          </cell>
          <cell r="I60" t="str">
            <v>M2</v>
          </cell>
        </row>
        <row r="61">
          <cell r="C61" t="str">
            <v>Dismantling of cement mortar brick wall</v>
          </cell>
        </row>
        <row r="62">
          <cell r="C62" t="str">
            <v>Quarter block  (2no)</v>
          </cell>
          <cell r="D62">
            <v>4</v>
          </cell>
          <cell r="E62">
            <v>10</v>
          </cell>
        </row>
        <row r="63">
          <cell r="D63">
            <v>10</v>
          </cell>
          <cell r="E63">
            <v>4.5</v>
          </cell>
        </row>
        <row r="64">
          <cell r="D64">
            <v>2</v>
          </cell>
          <cell r="E64">
            <v>3</v>
          </cell>
        </row>
        <row r="65">
          <cell r="C65" t="str">
            <v>Small quarter block</v>
          </cell>
          <cell r="D65">
            <v>2</v>
          </cell>
          <cell r="E65">
            <v>3.65</v>
          </cell>
        </row>
        <row r="66">
          <cell r="D66">
            <v>2</v>
          </cell>
          <cell r="E66">
            <v>2.6</v>
          </cell>
        </row>
        <row r="67">
          <cell r="C67" t="str">
            <v>Canteen block</v>
          </cell>
          <cell r="D67">
            <v>2</v>
          </cell>
          <cell r="E67">
            <v>7.2</v>
          </cell>
        </row>
        <row r="68">
          <cell r="D68">
            <v>1</v>
          </cell>
          <cell r="E68">
            <v>3</v>
          </cell>
        </row>
        <row r="69">
          <cell r="C69" t="str">
            <v>morgue</v>
          </cell>
          <cell r="D69">
            <v>2</v>
          </cell>
          <cell r="E69">
            <v>4.88</v>
          </cell>
        </row>
        <row r="70">
          <cell r="D70">
            <v>2</v>
          </cell>
          <cell r="E70">
            <v>3.5</v>
          </cell>
        </row>
        <row r="71">
          <cell r="C71" t="str">
            <v>Incinerator</v>
          </cell>
          <cell r="D71">
            <v>2</v>
          </cell>
          <cell r="E71">
            <v>3.6</v>
          </cell>
        </row>
        <row r="72">
          <cell r="E72">
            <v>45.930000000000007</v>
          </cell>
          <cell r="F72">
            <v>0.35</v>
          </cell>
          <cell r="G72">
            <v>3</v>
          </cell>
          <cell r="H72">
            <v>48.226500000000001</v>
          </cell>
          <cell r="I72" t="str">
            <v>M3</v>
          </cell>
        </row>
        <row r="73">
          <cell r="C73" t="str">
            <v>Incinerator</v>
          </cell>
          <cell r="D73">
            <v>1</v>
          </cell>
          <cell r="E73">
            <v>2.4</v>
          </cell>
          <cell r="F73">
            <v>0.35</v>
          </cell>
          <cell r="G73">
            <v>1.2</v>
          </cell>
          <cell r="H73">
            <v>1.008</v>
          </cell>
          <cell r="I73" t="str">
            <v>M3</v>
          </cell>
        </row>
        <row r="74">
          <cell r="C74" t="str">
            <v>Compound wall</v>
          </cell>
          <cell r="D74">
            <v>1</v>
          </cell>
          <cell r="E74">
            <v>68.5</v>
          </cell>
          <cell r="F74">
            <v>0.35</v>
          </cell>
          <cell r="G74">
            <v>1.5</v>
          </cell>
          <cell r="H74">
            <v>35.962499999999991</v>
          </cell>
          <cell r="I74" t="str">
            <v>M3</v>
          </cell>
        </row>
        <row r="75">
          <cell r="B75" t="str">
            <v>1.2.2</v>
          </cell>
          <cell r="G75" t="str">
            <v>Total =</v>
          </cell>
          <cell r="H75">
            <v>85.197000000000003</v>
          </cell>
          <cell r="I75" t="str">
            <v>M3</v>
          </cell>
        </row>
      </sheetData>
      <sheetData sheetId="4"/>
      <sheetData sheetId="5"/>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ain Building"/>
      <sheetName val="Toilet"/>
      <sheetName val="Water tank"/>
      <sheetName val="Septic tank"/>
      <sheetName val="Soakpit"/>
      <sheetName val="MHS"/>
      <sheetName val="Electric"/>
      <sheetName val="C.W"/>
      <sheetName val="pumphouse"/>
      <sheetName val="Tap"/>
      <sheetName val="Rate"/>
      <sheetName val="Abstract"/>
      <sheetName val="BOQ"/>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refreshError="1">
        <row r="14">
          <cell r="B14" t="str">
            <v>CIVIL WORKS</v>
          </cell>
        </row>
        <row r="15">
          <cell r="B15" t="str">
            <v>SITE PREPARATION</v>
          </cell>
        </row>
        <row r="16">
          <cell r="B16" t="str">
            <v>Site Clearance &amp; layout</v>
          </cell>
        </row>
        <row r="17">
          <cell r="B17" t="str">
            <v>Clearing the site of all the vegetation, roots and other unuseful materials including ecavation of top soil to a depth of 15 cm, removing bushes, trees and levelling the Site for stacking the useful items in specified space and disposing other item before</v>
          </cell>
          <cell r="C17" t="str">
            <v>L.S.</v>
          </cell>
          <cell r="D17">
            <v>1</v>
          </cell>
          <cell r="E17">
            <v>0</v>
          </cell>
          <cell r="F17">
            <v>1</v>
          </cell>
          <cell r="G17">
            <v>5000</v>
          </cell>
        </row>
        <row r="18">
          <cell r="B18" t="str">
            <v xml:space="preserve">Clearing the site of all the  unuseful materials including removing all them from site and levelling the Site after completing the works as per instruction of the site engineer all complete including layout of buildings, roads and ancillary services. </v>
          </cell>
          <cell r="C18" t="str">
            <v>L.S.</v>
          </cell>
          <cell r="D18">
            <v>1</v>
          </cell>
          <cell r="E18">
            <v>0</v>
          </cell>
          <cell r="F18">
            <v>1</v>
          </cell>
          <cell r="G18">
            <v>5000</v>
          </cell>
        </row>
        <row r="20">
          <cell r="B20" t="str">
            <v>EXCAVATION AND FILLING</v>
          </cell>
        </row>
        <row r="21">
          <cell r="B21" t="str">
            <v>Earthwork in excavation</v>
          </cell>
          <cell r="C21" t="str">
            <v>cu m</v>
          </cell>
          <cell r="D21">
            <v>256.56</v>
          </cell>
          <cell r="E21">
            <v>10.77</v>
          </cell>
          <cell r="F21">
            <v>267.33</v>
          </cell>
          <cell r="G21">
            <v>151.61000000000001</v>
          </cell>
        </row>
        <row r="22">
          <cell r="B22" t="str">
            <v>Earthwork in filling in floor including consolidation in layers of 15 cm and watering as per instruction of site engineer.</v>
          </cell>
          <cell r="C22" t="str">
            <v>cu m</v>
          </cell>
          <cell r="D22">
            <v>58.58</v>
          </cell>
          <cell r="E22">
            <v>2.06</v>
          </cell>
          <cell r="F22">
            <v>60.64</v>
          </cell>
          <cell r="G22">
            <v>92</v>
          </cell>
        </row>
        <row r="23">
          <cell r="B23" t="str">
            <v>MASONRY  WORK</v>
          </cell>
        </row>
        <row r="24">
          <cell r="B24" t="str">
            <v>Providing &amp; laying stone boulder soling in foundation &amp; floor including voids filling with sand all complete as per instruction of the site engineer.</v>
          </cell>
          <cell r="C24" t="str">
            <v>cu m</v>
          </cell>
          <cell r="D24">
            <v>84.2</v>
          </cell>
          <cell r="E24">
            <v>3.46</v>
          </cell>
          <cell r="F24">
            <v>87.66</v>
          </cell>
          <cell r="G24">
            <v>1743.76</v>
          </cell>
        </row>
        <row r="25">
          <cell r="B25" t="str">
            <v>Providing, laying and curing random rubble stone masonry works in cement, sand mortar (1:6) in foundation finished in perfect lines &amp; level including dressed stones i all corners and wetting the stones, packing the joints as per specification, drawings &amp;</v>
          </cell>
          <cell r="C25" t="str">
            <v>cu m</v>
          </cell>
          <cell r="D25">
            <v>108.88</v>
          </cell>
          <cell r="E25">
            <v>5.8</v>
          </cell>
          <cell r="F25">
            <v>114.67999999999999</v>
          </cell>
          <cell r="G25">
            <v>4425.7700000000004</v>
          </cell>
        </row>
        <row r="26">
          <cell r="B26" t="str">
            <v>Providing, laying and curing first class brick masonry works in cement, sand mortar (1:4) in superstructure finished in perfect lines &amp; level as per specification, drawings &amp; instructions of the site engineer.</v>
          </cell>
          <cell r="C26" t="str">
            <v>cu m</v>
          </cell>
          <cell r="D26">
            <v>133.99</v>
          </cell>
          <cell r="E26">
            <v>9.1999999999999993</v>
          </cell>
          <cell r="F26">
            <v>143.19</v>
          </cell>
          <cell r="G26">
            <v>6865.9100000000008</v>
          </cell>
        </row>
        <row r="27">
          <cell r="B27" t="str">
            <v>Chimeny bhatta brick on edge in 1:6 c/s mortar with 1:2 c/s pointing</v>
          </cell>
          <cell r="C27" t="str">
            <v>sq m</v>
          </cell>
          <cell r="D27">
            <v>13.73</v>
          </cell>
          <cell r="E27">
            <v>0</v>
          </cell>
          <cell r="F27">
            <v>13.73</v>
          </cell>
          <cell r="G27">
            <v>855.97</v>
          </cell>
        </row>
        <row r="28">
          <cell r="B28" t="str">
            <v>CEMENT CONCRETE WORKS</v>
          </cell>
        </row>
        <row r="29">
          <cell r="B29" t="str">
            <v xml:space="preserve">Providing, laying, compacting and curing  plain cement concrete M10 (1:3:6) in foundation with cement, sand and stone ballast 20mm gauge finishing to approved level, lines and dimensions all complete as per drawings, specifications and instruction of the </v>
          </cell>
          <cell r="C29" t="str">
            <v>cu m</v>
          </cell>
          <cell r="D29">
            <v>19.53</v>
          </cell>
          <cell r="E29">
            <v>1.38</v>
          </cell>
          <cell r="F29">
            <v>20.91</v>
          </cell>
          <cell r="G29">
            <v>5383.4600000000009</v>
          </cell>
        </row>
        <row r="30">
          <cell r="B30" t="str">
            <v>Providiing, laying, compacting and curing  plain cement concrete (1:2:4) in Solid Floor with cement, sand and stone ballast 20mm gauge finishing to approved level, lines and dimensions all complete as per drawings, specifications and instruction of the si</v>
          </cell>
          <cell r="C30" t="str">
            <v>cu m</v>
          </cell>
          <cell r="D30">
            <v>20.75</v>
          </cell>
          <cell r="E30">
            <v>0.8</v>
          </cell>
          <cell r="F30">
            <v>21.55</v>
          </cell>
          <cell r="G30">
            <v>6368.72</v>
          </cell>
        </row>
        <row r="31">
          <cell r="B31" t="str">
            <v>Providing, laying, compacting and curing 1:2:4  plain cement concrete for slab, beams, tie beam Lintel Sill  and all kinds of R.C.C. works with cement sand and stone ballast 20mm down finishing to approved level, line and dimesions all complete as per spe</v>
          </cell>
          <cell r="C31" t="str">
            <v>cu m</v>
          </cell>
          <cell r="D31">
            <v>119.83</v>
          </cell>
          <cell r="E31">
            <v>4.37</v>
          </cell>
          <cell r="F31">
            <v>124.2</v>
          </cell>
          <cell r="G31">
            <v>6854.02</v>
          </cell>
        </row>
        <row r="32">
          <cell r="B32" t="str">
            <v>Providing, laying, compacting and curing 1:5:10  plain cement concrete for column of R.C.C. works with cement sand and stone ballast 20mm down finishing to approved level, line and dimesions all complete as per specifications, drawings and instructions of</v>
          </cell>
          <cell r="C32" t="str">
            <v>cu m</v>
          </cell>
          <cell r="D32">
            <v>0.65</v>
          </cell>
          <cell r="E32">
            <v>0</v>
          </cell>
          <cell r="F32">
            <v>0.65</v>
          </cell>
          <cell r="G32">
            <v>4437.47</v>
          </cell>
        </row>
        <row r="33">
          <cell r="B33" t="str">
            <v>FORMWORKS</v>
          </cell>
        </row>
        <row r="34">
          <cell r="B34" t="str">
            <v xml:space="preserve">Centering and shuttering with approved wood  for all kinds of R.C.C. work including all necessary propping, scaffolding, staging, supporting ,dismentalling and clearing from the site ,including shuttering of circular column upto 2 m dia etc. all complete </v>
          </cell>
          <cell r="C34" t="str">
            <v>sq m</v>
          </cell>
          <cell r="D34">
            <v>842.72</v>
          </cell>
          <cell r="E34">
            <v>37.47</v>
          </cell>
          <cell r="F34">
            <v>880.19</v>
          </cell>
          <cell r="G34">
            <v>248.25</v>
          </cell>
        </row>
        <row r="35">
          <cell r="B35" t="str">
            <v>REINFORCEMENT</v>
          </cell>
        </row>
        <row r="36">
          <cell r="B36" t="str">
            <v>Torsteel  steel bars (Grade 415) reinforcement work including straightening, cleaning, cutting, bending, binding with 20 SWG annealed  wire &amp; fixing in position as per drawing, bar bending schedule for raft foundation column, beam, wall, stair, slab in al</v>
          </cell>
          <cell r="C36" t="str">
            <v>kg</v>
          </cell>
          <cell r="D36">
            <v>14221.2</v>
          </cell>
          <cell r="E36">
            <v>546.63</v>
          </cell>
          <cell r="F36">
            <v>14767.83</v>
          </cell>
          <cell r="G36">
            <v>68.242609999999999</v>
          </cell>
        </row>
        <row r="37">
          <cell r="B37" t="str">
            <v>PLASTERING &amp; POINTING WORKS</v>
          </cell>
        </row>
        <row r="38">
          <cell r="B38" t="str">
            <v>Providing, laying &amp; curing 20 mm cement sand (1:4) Plastering on internal  walls  to perfect plumb, lines &amp; level including raking the mortar joints and wetting the masonry surface all complete as per design drawings, specifications and instrcution of the</v>
          </cell>
          <cell r="C38" t="str">
            <v>sq m</v>
          </cell>
          <cell r="D38">
            <v>1010.56</v>
          </cell>
          <cell r="E38">
            <v>0</v>
          </cell>
          <cell r="F38">
            <v>1010.56</v>
          </cell>
          <cell r="G38">
            <v>192.34</v>
          </cell>
        </row>
        <row r="39">
          <cell r="B39" t="str">
            <v>Providing, laying &amp; curing 12.5 mm thick cement sand (1:3) plastering in ceiling, beams surfaces including chipping &amp; wetting the concrete surfaces finished in perfect plumb,  lines and level as per drawings, specifications and instructions of the site en</v>
          </cell>
          <cell r="C39" t="str">
            <v>sq m</v>
          </cell>
          <cell r="D39">
            <v>419.32</v>
          </cell>
          <cell r="E39">
            <v>0</v>
          </cell>
          <cell r="F39">
            <v>419.32</v>
          </cell>
          <cell r="G39">
            <v>167.38</v>
          </cell>
        </row>
        <row r="40">
          <cell r="B40" t="str">
            <v>Providing, laying &amp; curing 12.5 mm cement sand (1:4) Plastering on walls and Rcc stich bands to perfect plumb, lines &amp; level including raking the mortar joints and wetting the masonry surface all complete as per design drawings, specifications and instrcu</v>
          </cell>
          <cell r="C40" t="str">
            <v>sq m</v>
          </cell>
          <cell r="D40">
            <v>752.37</v>
          </cell>
          <cell r="E40">
            <v>123.15</v>
          </cell>
          <cell r="F40">
            <v>875.52</v>
          </cell>
          <cell r="G40">
            <v>142.96</v>
          </cell>
        </row>
        <row r="41">
          <cell r="B41" t="str">
            <v>FLOOR FINISHINGS</v>
          </cell>
        </row>
        <row r="42">
          <cell r="B42" t="str">
            <v>20mm thick mosaic flooring- With 6mm thick white cement and marble chips in (1:1) over 12.5 mm thick cement sand plaster (1:2) in perfect line and level with finish according drawing and specificattion and instruction of site engineer as all complete</v>
          </cell>
          <cell r="C42" t="str">
            <v>sq m</v>
          </cell>
          <cell r="D42">
            <v>300.45</v>
          </cell>
          <cell r="E42">
            <v>0</v>
          </cell>
          <cell r="F42">
            <v>300.45</v>
          </cell>
          <cell r="G42">
            <v>1133.97</v>
          </cell>
        </row>
        <row r="43">
          <cell r="B43" t="str">
            <v>Roofing works (Machine made clay tile in 1:4 cement sand mortar)</v>
          </cell>
          <cell r="C43" t="str">
            <v>sq m</v>
          </cell>
          <cell r="D43">
            <v>57.57</v>
          </cell>
          <cell r="E43">
            <v>0</v>
          </cell>
          <cell r="F43">
            <v>57.57</v>
          </cell>
          <cell r="G43">
            <v>1947.68</v>
          </cell>
        </row>
        <row r="44">
          <cell r="B44" t="str">
            <v>Providing and laying 500 gauge plastic on floor and  of buildings on  perfect line &amp; level as per design, specification and instruction of site engineer.</v>
          </cell>
          <cell r="C44" t="str">
            <v>sq m</v>
          </cell>
          <cell r="D44">
            <v>170.14</v>
          </cell>
          <cell r="E44">
            <v>0</v>
          </cell>
          <cell r="F44">
            <v>170.14</v>
          </cell>
          <cell r="G44">
            <v>94.3</v>
          </cell>
        </row>
        <row r="45">
          <cell r="B45" t="str">
            <v>Providing &amp; laying Floor  tiles in 1:4 cement sand mortar in perfect lines &amp; level finishing the joint with white cement with or without pigments where necessary all complete as per design drawings, patterns, specifications and instruction of the site eng</v>
          </cell>
          <cell r="C45" t="str">
            <v>m2</v>
          </cell>
          <cell r="D45">
            <v>0</v>
          </cell>
          <cell r="E45">
            <v>11.15</v>
          </cell>
          <cell r="F45">
            <v>11.15</v>
          </cell>
          <cell r="G45">
            <v>1549.09</v>
          </cell>
        </row>
        <row r="46">
          <cell r="B46" t="str">
            <v>Providing &amp; laying wall  tiles in 1:4 cement sand mortar in perfect lines &amp; level finishing the joint with white cement with or without pigments where necessary all complete as per design drawings, patterns, specifications and instruction of the site engi</v>
          </cell>
          <cell r="C46" t="str">
            <v>m2</v>
          </cell>
          <cell r="D46">
            <v>0</v>
          </cell>
          <cell r="E46">
            <v>36.119999999999997</v>
          </cell>
          <cell r="F46">
            <v>36.119999999999997</v>
          </cell>
          <cell r="G46">
            <v>1296.0899999999999</v>
          </cell>
        </row>
        <row r="47">
          <cell r="B47" t="str">
            <v>38 mm thick pcc punning 1:2:4 with water proffing compound</v>
          </cell>
          <cell r="C47" t="str">
            <v>sq m</v>
          </cell>
          <cell r="D47">
            <v>150.44</v>
          </cell>
          <cell r="E47">
            <v>0</v>
          </cell>
          <cell r="F47">
            <v>150.44</v>
          </cell>
          <cell r="G47">
            <v>288.39999999999998</v>
          </cell>
        </row>
        <row r="48">
          <cell r="B48" t="str">
            <v>PAINTING WORKS</v>
          </cell>
        </row>
        <row r="49">
          <cell r="B49" t="str">
            <v>Providing &amp; painting two coats of Enamel paint of approved brand and colour over  doors, windows and parapet railing area as per specifications and instruction of the site engineer.</v>
          </cell>
          <cell r="C49" t="str">
            <v>sq m</v>
          </cell>
          <cell r="D49">
            <v>202.95</v>
          </cell>
          <cell r="E49">
            <v>16.309999999999999</v>
          </cell>
          <cell r="F49">
            <v>219.26</v>
          </cell>
          <cell r="G49">
            <v>130.31</v>
          </cell>
        </row>
        <row r="50">
          <cell r="B50" t="str">
            <v>Providing &amp; painting two coats of Readymade acrylic washable Distemper paint of approved brand and colour over  plastered surfaces   of building,  walls celling and passage area as per specifications and instruction of the site engineer.</v>
          </cell>
          <cell r="C50" t="str">
            <v>sq m</v>
          </cell>
          <cell r="D50">
            <v>1429.88</v>
          </cell>
          <cell r="E50">
            <v>0</v>
          </cell>
          <cell r="F50">
            <v>1429.88</v>
          </cell>
          <cell r="G50">
            <v>71.87</v>
          </cell>
        </row>
        <row r="51">
          <cell r="B51" t="str">
            <v>Supplying and applying Two coat weather proof painting of approved colour (Apex or equivalent) in outer side of building as per specifications and instruction of the site engineer.</v>
          </cell>
          <cell r="C51" t="str">
            <v>sq m</v>
          </cell>
          <cell r="D51">
            <v>453.66</v>
          </cell>
          <cell r="E51">
            <v>0</v>
          </cell>
          <cell r="F51">
            <v>453.66</v>
          </cell>
          <cell r="G51">
            <v>172.29</v>
          </cell>
        </row>
        <row r="52">
          <cell r="B52" t="str">
            <v>Providing &amp; painting two coats of snowcem paint of approved brand and colour over  plastered surfaces   of walls and celling area as per specifications and instruction of the site engineer.</v>
          </cell>
          <cell r="C52" t="str">
            <v>m2</v>
          </cell>
          <cell r="D52">
            <v>298.70999999999998</v>
          </cell>
          <cell r="E52">
            <v>69.56</v>
          </cell>
          <cell r="F52">
            <v>368.27</v>
          </cell>
          <cell r="G52">
            <v>53.84</v>
          </cell>
        </row>
        <row r="53">
          <cell r="B53" t="str">
            <v>DOORS AND WINDOWS WORK</v>
          </cell>
        </row>
        <row r="54">
          <cell r="B54" t="str">
            <v>Suppling and fixing Salwood chaukhat frame works for doors  as approved  by site incharge , the timber shall be  matured,free from wraps. Knots holes and other defects all complete.</v>
          </cell>
          <cell r="C54" t="str">
            <v>cu m</v>
          </cell>
          <cell r="D54">
            <v>2.597</v>
          </cell>
          <cell r="E54">
            <v>0.246</v>
          </cell>
          <cell r="F54">
            <v>2.843</v>
          </cell>
          <cell r="G54">
            <v>52400.950000000004</v>
          </cell>
        </row>
        <row r="55">
          <cell r="B55" t="str">
            <v>Supplying and fixing 38 mm thick salwood paneled shutter in door including fixing with approved size of heavy duty hinges, brass tower bolts handle,locking set as per design and instruction all complete.</v>
          </cell>
          <cell r="C55" t="str">
            <v>sq m</v>
          </cell>
          <cell r="D55">
            <v>18.04</v>
          </cell>
          <cell r="E55">
            <v>5.58</v>
          </cell>
          <cell r="F55">
            <v>23.619999999999997</v>
          </cell>
          <cell r="G55">
            <v>3387.19</v>
          </cell>
        </row>
        <row r="56">
          <cell r="B56" t="str">
            <v>Supplying and fixing 38 mm thick salwood flushed shutter in door including fixing with approved size of heavy duty hinges, brass tower bolts handle,locking set as per design and instruction all complete.</v>
          </cell>
          <cell r="C56" t="str">
            <v>sq m</v>
          </cell>
          <cell r="D56">
            <v>16.11</v>
          </cell>
          <cell r="E56">
            <v>0</v>
          </cell>
          <cell r="F56">
            <v>16.11</v>
          </cell>
          <cell r="G56">
            <v>2320.4</v>
          </cell>
        </row>
        <row r="57">
          <cell r="B57" t="str">
            <v>Supplying and fixing 4 mm thick glazed shutter in 38 mm thick sal wood frame.</v>
          </cell>
          <cell r="C57" t="str">
            <v>sq m</v>
          </cell>
          <cell r="D57">
            <v>40.69</v>
          </cell>
          <cell r="E57">
            <v>1</v>
          </cell>
          <cell r="F57">
            <v>41.69</v>
          </cell>
          <cell r="G57">
            <v>2612.61</v>
          </cell>
        </row>
        <row r="58">
          <cell r="B58" t="str">
            <v>Supplying and fixing Mosquito proof net and expanded metal net 38 mm thick sal wood frame.</v>
          </cell>
          <cell r="C58" t="str">
            <v>sq m</v>
          </cell>
          <cell r="D58">
            <v>55.72</v>
          </cell>
          <cell r="E58">
            <v>0</v>
          </cell>
          <cell r="F58">
            <v>55.72</v>
          </cell>
          <cell r="G58">
            <v>1781.83</v>
          </cell>
        </row>
        <row r="59">
          <cell r="B59" t="str">
            <v>MS grill with 20x4.5mm thick metal strips of approved pattern and manufacture finished with two coat of aluminium paint with approved colour as per design and drawing</v>
          </cell>
          <cell r="C59" t="str">
            <v>sq m</v>
          </cell>
          <cell r="D59">
            <v>38.54</v>
          </cell>
          <cell r="E59">
            <v>0</v>
          </cell>
          <cell r="F59">
            <v>38.54</v>
          </cell>
          <cell r="G59">
            <v>1613.07</v>
          </cell>
        </row>
        <row r="60">
          <cell r="B60" t="str">
            <v>DISMANTELING WORKS</v>
          </cell>
        </row>
        <row r="61">
          <cell r="B61" t="str">
            <v>Distmantle of CGI sheet roofing with wood including disposal of the debris out of site.</v>
          </cell>
          <cell r="C61" t="str">
            <v>sq m</v>
          </cell>
          <cell r="D61">
            <v>105</v>
          </cell>
          <cell r="E61">
            <v>0</v>
          </cell>
          <cell r="F61">
            <v>105</v>
          </cell>
          <cell r="G61">
            <v>16.36</v>
          </cell>
        </row>
        <row r="62">
          <cell r="B62" t="str">
            <v>Dismantling of existing brickwork in mud mortar including disposal of the debris out of site.</v>
          </cell>
          <cell r="C62" t="str">
            <v>cu m</v>
          </cell>
          <cell r="D62">
            <v>119.26</v>
          </cell>
          <cell r="E62">
            <v>0</v>
          </cell>
          <cell r="F62">
            <v>119.26</v>
          </cell>
          <cell r="G62">
            <v>195.04</v>
          </cell>
        </row>
        <row r="63">
          <cell r="B63" t="str">
            <v>MISCELLANEOUS WORKS</v>
          </cell>
        </row>
        <row r="64">
          <cell r="B64" t="str">
            <v>Providing 3/4" x 3/4" square pipe   baluster and 3"X5" sisam hand rail on height 750 to 900 including two coats of primer and brass capping  as per design drawing and specifications and instructions of site engineer</v>
          </cell>
          <cell r="C64" t="str">
            <v>sq m</v>
          </cell>
          <cell r="D64">
            <v>17.73</v>
          </cell>
          <cell r="E64">
            <v>0</v>
          </cell>
          <cell r="F64">
            <v>17.73</v>
          </cell>
          <cell r="G64">
            <v>1447.16</v>
          </cell>
        </row>
        <row r="65">
          <cell r="B65" t="str">
            <v>Providing 40 x 40 mm dia. square pipe railing over parapet wall including necessary support with welding chipping all complete as per design drawing and specifications and instructions of site engineer</v>
          </cell>
          <cell r="C65" t="str">
            <v>r m</v>
          </cell>
          <cell r="D65">
            <v>262.23</v>
          </cell>
          <cell r="E65">
            <v>0</v>
          </cell>
          <cell r="F65">
            <v>262.23</v>
          </cell>
          <cell r="G65">
            <v>277.68</v>
          </cell>
        </row>
        <row r="66">
          <cell r="B66" t="str">
            <v>Providing, manufacturing &amp; fixing   metal gate using  2" dia. Black pipe frame 1" grill gate with subgate including  painting as per design, specification &amp; instructions of Site Engineer all complete</v>
          </cell>
          <cell r="C66" t="str">
            <v>sq m</v>
          </cell>
          <cell r="D66">
            <v>5.48</v>
          </cell>
          <cell r="E66">
            <v>0</v>
          </cell>
          <cell r="F66">
            <v>5.48</v>
          </cell>
          <cell r="G66">
            <v>2642.78</v>
          </cell>
        </row>
        <row r="67">
          <cell r="B67" t="str">
            <v>Providing &amp; fixing   metal spiral stair using  1 1/4" dia. Black pipe hand rail and 3/4" x 3/4" dia. Square pipe with 2' -2' 6" wide as per design, specification &amp; instructions of Site Engineer all complete</v>
          </cell>
          <cell r="C67" t="str">
            <v>set</v>
          </cell>
          <cell r="D67">
            <v>1</v>
          </cell>
          <cell r="E67">
            <v>0</v>
          </cell>
          <cell r="F67">
            <v>1</v>
          </cell>
          <cell r="G67">
            <v>26392.5</v>
          </cell>
        </row>
        <row r="68">
          <cell r="B68" t="str">
            <v>ELECTRICAL WORKS</v>
          </cell>
        </row>
        <row r="69">
          <cell r="B69" t="str">
            <v>Luminaires (Fixtures)</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22"/>
  <sheetViews>
    <sheetView workbookViewId="0">
      <selection activeCell="I3" sqref="I3"/>
    </sheetView>
  </sheetViews>
  <sheetFormatPr defaultRowHeight="15"/>
  <cols>
    <col min="1" max="1" width="3.7109375" style="75" bestFit="1" customWidth="1"/>
    <col min="2" max="2" width="36.7109375" style="75" customWidth="1"/>
    <col min="3" max="3" width="7.85546875" style="75" customWidth="1"/>
    <col min="4" max="4" width="11.5703125" style="75" customWidth="1"/>
    <col min="5" max="5" width="18.42578125" style="75" customWidth="1"/>
    <col min="6" max="6" width="23" style="75" customWidth="1"/>
    <col min="7" max="7" width="17" style="75" customWidth="1"/>
    <col min="8" max="8" width="13.85546875" style="75" customWidth="1"/>
    <col min="9" max="9" width="11" style="75" customWidth="1"/>
    <col min="10" max="16384" width="9.140625" style="75"/>
  </cols>
  <sheetData>
    <row r="1" spans="1:9" ht="36" customHeight="1">
      <c r="A1" s="163" t="s">
        <v>308</v>
      </c>
      <c r="B1" s="163"/>
      <c r="C1" s="163"/>
      <c r="D1" s="163"/>
      <c r="E1" s="163"/>
      <c r="F1" s="163"/>
      <c r="G1" s="163"/>
      <c r="H1" s="163"/>
      <c r="I1" s="163"/>
    </row>
    <row r="2" spans="1:9" ht="33">
      <c r="A2" s="154" t="s">
        <v>156</v>
      </c>
      <c r="B2" s="154" t="s">
        <v>163</v>
      </c>
      <c r="C2" s="154" t="s">
        <v>12</v>
      </c>
      <c r="D2" s="154" t="s">
        <v>154</v>
      </c>
      <c r="E2" s="153" t="s">
        <v>164</v>
      </c>
      <c r="F2" s="153" t="s">
        <v>165</v>
      </c>
      <c r="G2" s="153" t="s">
        <v>304</v>
      </c>
      <c r="H2" s="164" t="s">
        <v>294</v>
      </c>
      <c r="I2" s="154" t="s">
        <v>123</v>
      </c>
    </row>
    <row r="3" spans="1:9" ht="68.25">
      <c r="A3" s="108" t="s">
        <v>16</v>
      </c>
      <c r="B3" s="130" t="s">
        <v>309</v>
      </c>
      <c r="C3" s="109"/>
      <c r="D3" s="109"/>
      <c r="E3" s="110"/>
      <c r="F3" s="110"/>
      <c r="G3" s="110"/>
      <c r="H3" s="111"/>
      <c r="I3" s="109"/>
    </row>
    <row r="4" spans="1:9">
      <c r="A4" s="157">
        <v>1</v>
      </c>
      <c r="B4" s="156" t="s">
        <v>310</v>
      </c>
      <c r="C4" s="157" t="s">
        <v>293</v>
      </c>
      <c r="D4" s="157">
        <v>3965</v>
      </c>
      <c r="E4" s="160"/>
      <c r="F4" s="160"/>
      <c r="G4" s="160"/>
      <c r="H4" s="156"/>
      <c r="I4" s="161"/>
    </row>
    <row r="5" spans="1:9">
      <c r="A5" s="158"/>
      <c r="B5" s="156" t="s">
        <v>311</v>
      </c>
      <c r="C5" s="158"/>
      <c r="D5" s="158"/>
      <c r="E5" s="160"/>
      <c r="F5" s="160"/>
      <c r="G5" s="160"/>
      <c r="H5" s="156"/>
      <c r="I5" s="161"/>
    </row>
    <row r="6" spans="1:9">
      <c r="A6" s="158"/>
      <c r="B6" s="156" t="s">
        <v>312</v>
      </c>
      <c r="C6" s="158"/>
      <c r="D6" s="158"/>
      <c r="E6" s="160"/>
      <c r="F6" s="160"/>
      <c r="G6" s="160"/>
      <c r="H6" s="156"/>
      <c r="I6" s="161"/>
    </row>
    <row r="7" spans="1:9">
      <c r="A7" s="158"/>
      <c r="B7" s="156" t="s">
        <v>313</v>
      </c>
      <c r="C7" s="158"/>
      <c r="D7" s="158"/>
      <c r="E7" s="160"/>
      <c r="F7" s="160"/>
      <c r="G7" s="160"/>
      <c r="H7" s="156"/>
      <c r="I7" s="161"/>
    </row>
    <row r="8" spans="1:9">
      <c r="A8" s="158"/>
      <c r="B8" s="156" t="s">
        <v>314</v>
      </c>
      <c r="C8" s="158"/>
      <c r="D8" s="158"/>
      <c r="E8" s="160"/>
      <c r="F8" s="160"/>
      <c r="G8" s="160"/>
      <c r="H8" s="156"/>
      <c r="I8" s="161"/>
    </row>
    <row r="9" spans="1:9">
      <c r="A9" s="158"/>
      <c r="B9" s="156" t="s">
        <v>315</v>
      </c>
      <c r="C9" s="158"/>
      <c r="D9" s="158"/>
      <c r="E9" s="160"/>
      <c r="F9" s="160"/>
      <c r="G9" s="160"/>
      <c r="H9" s="156"/>
      <c r="I9" s="161"/>
    </row>
    <row r="10" spans="1:9">
      <c r="A10" s="158"/>
      <c r="B10" s="156" t="s">
        <v>316</v>
      </c>
      <c r="C10" s="158"/>
      <c r="D10" s="158"/>
      <c r="E10" s="160"/>
      <c r="F10" s="160"/>
      <c r="G10" s="160"/>
      <c r="H10" s="156"/>
      <c r="I10" s="161"/>
    </row>
    <row r="11" spans="1:9">
      <c r="A11" s="158"/>
      <c r="B11" s="156" t="s">
        <v>317</v>
      </c>
      <c r="C11" s="158"/>
      <c r="D11" s="158"/>
      <c r="E11" s="160"/>
      <c r="F11" s="160"/>
      <c r="G11" s="160"/>
      <c r="H11" s="156"/>
      <c r="I11" s="161"/>
    </row>
    <row r="12" spans="1:9">
      <c r="A12" s="158"/>
      <c r="B12" s="156" t="s">
        <v>318</v>
      </c>
      <c r="C12" s="158"/>
      <c r="D12" s="158"/>
      <c r="E12" s="160"/>
      <c r="F12" s="160"/>
      <c r="G12" s="160"/>
      <c r="H12" s="156"/>
      <c r="I12" s="161"/>
    </row>
    <row r="13" spans="1:9">
      <c r="A13" s="158"/>
      <c r="B13" s="156" t="s">
        <v>319</v>
      </c>
      <c r="C13" s="158"/>
      <c r="D13" s="158"/>
      <c r="E13" s="160"/>
      <c r="F13" s="160"/>
      <c r="G13" s="160"/>
      <c r="H13" s="156"/>
      <c r="I13" s="161"/>
    </row>
    <row r="14" spans="1:9">
      <c r="A14" s="158"/>
      <c r="B14" s="156" t="s">
        <v>320</v>
      </c>
      <c r="C14" s="158"/>
      <c r="D14" s="158"/>
      <c r="E14" s="160"/>
      <c r="F14" s="160"/>
      <c r="G14" s="160"/>
      <c r="H14" s="156"/>
      <c r="I14" s="161"/>
    </row>
    <row r="15" spans="1:9">
      <c r="A15" s="158"/>
      <c r="B15" s="156" t="s">
        <v>321</v>
      </c>
      <c r="C15" s="158"/>
      <c r="D15" s="158"/>
      <c r="E15" s="160"/>
      <c r="F15" s="160"/>
      <c r="G15" s="160"/>
      <c r="H15" s="156"/>
      <c r="I15" s="161"/>
    </row>
    <row r="16" spans="1:9">
      <c r="A16" s="158"/>
      <c r="B16" s="156" t="s">
        <v>322</v>
      </c>
      <c r="C16" s="158"/>
      <c r="D16" s="158"/>
      <c r="E16" s="160"/>
      <c r="F16" s="160"/>
      <c r="G16" s="160"/>
      <c r="H16" s="156"/>
      <c r="I16" s="161"/>
    </row>
    <row r="17" spans="1:9">
      <c r="A17" s="158"/>
      <c r="B17" s="156" t="s">
        <v>323</v>
      </c>
      <c r="C17" s="158"/>
      <c r="D17" s="158"/>
      <c r="E17" s="160"/>
      <c r="F17" s="160"/>
      <c r="G17" s="160"/>
      <c r="H17" s="156"/>
      <c r="I17" s="161"/>
    </row>
    <row r="18" spans="1:9">
      <c r="A18" s="158"/>
      <c r="B18" s="156" t="s">
        <v>324</v>
      </c>
      <c r="C18" s="158"/>
      <c r="D18" s="158"/>
      <c r="E18" s="160"/>
      <c r="F18" s="160"/>
      <c r="G18" s="160"/>
      <c r="H18" s="156"/>
      <c r="I18" s="161"/>
    </row>
    <row r="19" spans="1:9">
      <c r="A19" s="158"/>
      <c r="B19" s="156" t="s">
        <v>325</v>
      </c>
      <c r="C19" s="158"/>
      <c r="D19" s="158"/>
      <c r="E19" s="160"/>
      <c r="F19" s="160"/>
      <c r="G19" s="160"/>
      <c r="H19" s="156"/>
      <c r="I19" s="161"/>
    </row>
    <row r="20" spans="1:9">
      <c r="A20" s="158"/>
      <c r="B20" s="156" t="s">
        <v>326</v>
      </c>
      <c r="C20" s="158"/>
      <c r="D20" s="158"/>
      <c r="E20" s="160"/>
      <c r="F20" s="160"/>
      <c r="G20" s="160"/>
      <c r="H20" s="156"/>
      <c r="I20" s="161"/>
    </row>
    <row r="21" spans="1:9" ht="45">
      <c r="A21" s="159"/>
      <c r="B21" s="156" t="s">
        <v>327</v>
      </c>
      <c r="C21" s="159"/>
      <c r="D21" s="159"/>
      <c r="E21" s="160"/>
      <c r="F21" s="160"/>
      <c r="G21" s="160"/>
      <c r="H21" s="156"/>
      <c r="I21" s="161"/>
    </row>
    <row r="22" spans="1:9" ht="23.25" customHeight="1">
      <c r="A22" s="125"/>
      <c r="B22" s="162" t="s">
        <v>268</v>
      </c>
      <c r="C22" s="126"/>
      <c r="D22" s="126"/>
      <c r="E22" s="125"/>
      <c r="F22" s="125"/>
      <c r="G22" s="125"/>
      <c r="H22" s="126"/>
      <c r="I22" s="126"/>
    </row>
  </sheetData>
  <mergeCells count="4">
    <mergeCell ref="A1:I1"/>
    <mergeCell ref="C4:C21"/>
    <mergeCell ref="D4:D21"/>
    <mergeCell ref="A4:A21"/>
  </mergeCells>
  <pageMargins left="0.22" right="0.24"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K70"/>
  <sheetViews>
    <sheetView topLeftCell="A40" zoomScale="70" zoomScaleNormal="70" workbookViewId="0">
      <selection activeCell="B59" sqref="B59:G67"/>
    </sheetView>
  </sheetViews>
  <sheetFormatPr defaultRowHeight="15"/>
  <cols>
    <col min="1" max="1" width="4.140625" customWidth="1"/>
    <col min="2" max="2" width="41.42578125" customWidth="1"/>
    <col min="7" max="7" width="11.140625" bestFit="1" customWidth="1"/>
    <col min="9" max="9" width="9.7109375" customWidth="1"/>
    <col min="10" max="10" width="14" bestFit="1" customWidth="1"/>
  </cols>
  <sheetData>
    <row r="1" spans="1:11" ht="15.75">
      <c r="A1" s="34" t="s">
        <v>5</v>
      </c>
      <c r="B1" s="35" t="s">
        <v>6</v>
      </c>
      <c r="C1" s="35" t="s">
        <v>7</v>
      </c>
      <c r="D1" s="36" t="s">
        <v>8</v>
      </c>
      <c r="E1" s="36" t="s">
        <v>9</v>
      </c>
      <c r="F1" s="36" t="s">
        <v>10</v>
      </c>
      <c r="G1" s="36" t="s">
        <v>11</v>
      </c>
      <c r="H1" s="35" t="s">
        <v>12</v>
      </c>
      <c r="I1" s="35" t="s">
        <v>13</v>
      </c>
      <c r="J1" s="37" t="s">
        <v>14</v>
      </c>
      <c r="K1" s="35" t="s">
        <v>15</v>
      </c>
    </row>
    <row r="2" spans="1:11" ht="57.75">
      <c r="A2" s="13">
        <v>6.1</v>
      </c>
      <c r="B2" s="29" t="s">
        <v>95</v>
      </c>
      <c r="C2" s="15"/>
      <c r="D2" s="16"/>
      <c r="E2" s="16"/>
      <c r="F2" s="16"/>
      <c r="G2" s="16"/>
      <c r="H2" s="15"/>
      <c r="I2" s="14"/>
      <c r="J2" s="17"/>
    </row>
    <row r="3" spans="1:11" ht="29.25" customHeight="1">
      <c r="A3" s="19"/>
      <c r="B3" s="60" t="s">
        <v>96</v>
      </c>
      <c r="C3" s="15"/>
      <c r="D3" s="16"/>
      <c r="E3" s="16"/>
      <c r="F3" s="16"/>
      <c r="G3" s="16"/>
      <c r="H3" s="15"/>
      <c r="I3" s="14"/>
      <c r="J3" s="17"/>
    </row>
    <row r="4" spans="1:11" ht="43.5" customHeight="1">
      <c r="A4" s="19"/>
      <c r="B4" s="60" t="s">
        <v>98</v>
      </c>
      <c r="C4" s="15"/>
      <c r="D4" s="16"/>
      <c r="E4" s="16"/>
      <c r="F4" s="16"/>
      <c r="G4" s="16"/>
      <c r="H4" s="15"/>
      <c r="I4" s="14"/>
      <c r="J4" s="17"/>
    </row>
    <row r="5" spans="1:11" ht="15.75">
      <c r="A5" s="19"/>
      <c r="B5" s="46" t="s">
        <v>99</v>
      </c>
      <c r="C5" s="15">
        <v>6</v>
      </c>
      <c r="D5" s="16">
        <f>(23+1/12)</f>
        <v>23.083333333333332</v>
      </c>
      <c r="E5" s="16"/>
      <c r="F5" s="16">
        <f>11+7/12</f>
        <v>11.583333333333334</v>
      </c>
      <c r="G5" s="16">
        <f>FLOOR(C5*D5*F5,0.01)</f>
        <v>1604.29</v>
      </c>
      <c r="H5" s="15" t="s">
        <v>36</v>
      </c>
      <c r="I5" s="14"/>
      <c r="J5" s="17"/>
    </row>
    <row r="6" spans="1:11" ht="15.75">
      <c r="A6" s="19"/>
      <c r="B6" s="46"/>
      <c r="C6" s="15">
        <v>6</v>
      </c>
      <c r="D6" s="16">
        <v>15</v>
      </c>
      <c r="E6" s="16"/>
      <c r="F6" s="16">
        <f>11+7/12</f>
        <v>11.583333333333334</v>
      </c>
      <c r="G6" s="16">
        <f>FLOOR(C6*D6*F6,0.01)</f>
        <v>1042.5</v>
      </c>
      <c r="H6" s="15" t="s">
        <v>36</v>
      </c>
      <c r="I6" s="14"/>
      <c r="J6" s="17"/>
    </row>
    <row r="7" spans="1:11" ht="15.75">
      <c r="A7" s="19"/>
      <c r="B7" s="46" t="s">
        <v>100</v>
      </c>
      <c r="C7" s="15">
        <v>3</v>
      </c>
      <c r="D7" s="16">
        <f>23+1/12</f>
        <v>23.083333333333332</v>
      </c>
      <c r="E7" s="16">
        <f>15+10/12</f>
        <v>15.833333333333334</v>
      </c>
      <c r="F7" s="16"/>
      <c r="G7" s="16">
        <f>C7*D7*E7</f>
        <v>1096.4583333333335</v>
      </c>
      <c r="H7" s="15" t="s">
        <v>36</v>
      </c>
      <c r="I7" s="14"/>
      <c r="J7" s="17"/>
    </row>
    <row r="8" spans="1:11" ht="15.75">
      <c r="A8" s="19"/>
      <c r="B8" s="46" t="s">
        <v>101</v>
      </c>
      <c r="C8" s="15">
        <v>1</v>
      </c>
      <c r="D8" s="16">
        <f>74+10/12</f>
        <v>74.833333333333329</v>
      </c>
      <c r="E8" s="16">
        <v>8.5</v>
      </c>
      <c r="F8" s="16"/>
      <c r="G8" s="16">
        <f>C8*D8*E8</f>
        <v>636.08333333333326</v>
      </c>
      <c r="H8" s="15" t="s">
        <v>36</v>
      </c>
      <c r="I8" s="14"/>
      <c r="J8" s="17"/>
    </row>
    <row r="9" spans="1:11" ht="15.75">
      <c r="A9" s="19"/>
      <c r="B9" s="46" t="s">
        <v>110</v>
      </c>
      <c r="C9" s="15">
        <v>48</v>
      </c>
      <c r="D9" s="16">
        <f>16/12</f>
        <v>1.3333333333333333</v>
      </c>
      <c r="E9" s="15"/>
      <c r="F9" s="15">
        <f>11.583</f>
        <v>11.583</v>
      </c>
      <c r="G9" s="16">
        <f>C9*D9*F9</f>
        <v>741.31200000000001</v>
      </c>
      <c r="H9" s="15" t="s">
        <v>36</v>
      </c>
      <c r="I9" s="14"/>
      <c r="J9" s="17"/>
    </row>
    <row r="10" spans="1:11" ht="15.75">
      <c r="A10" s="19"/>
      <c r="B10" s="46" t="s">
        <v>109</v>
      </c>
      <c r="C10" s="15">
        <v>12</v>
      </c>
      <c r="D10" s="16">
        <f>14/12</f>
        <v>1.1666666666666667</v>
      </c>
      <c r="E10" s="16"/>
      <c r="F10" s="16">
        <f>F5</f>
        <v>11.583333333333334</v>
      </c>
      <c r="G10" s="16">
        <f>FLOOR(C10*D10*F10,0.01)</f>
        <v>162.16</v>
      </c>
      <c r="H10" s="15" t="s">
        <v>36</v>
      </c>
      <c r="I10" s="14"/>
      <c r="J10" s="17"/>
    </row>
    <row r="11" spans="1:11" ht="29.25" customHeight="1">
      <c r="A11" s="19"/>
      <c r="B11" s="33" t="s">
        <v>53</v>
      </c>
      <c r="C11" s="15"/>
      <c r="D11" s="16"/>
      <c r="E11" s="16"/>
      <c r="F11" s="16"/>
      <c r="G11" s="16"/>
      <c r="H11" s="15"/>
      <c r="I11" s="14"/>
      <c r="J11" s="17"/>
    </row>
    <row r="12" spans="1:11" ht="15.75">
      <c r="A12" s="19"/>
      <c r="B12" s="46" t="s">
        <v>99</v>
      </c>
      <c r="C12" s="15">
        <f t="shared" ref="C12:D14" si="0">C5</f>
        <v>6</v>
      </c>
      <c r="D12" s="16">
        <f t="shared" si="0"/>
        <v>23.083333333333332</v>
      </c>
      <c r="E12" s="16"/>
      <c r="F12" s="16">
        <f>F5</f>
        <v>11.583333333333334</v>
      </c>
      <c r="G12" s="16">
        <f>FLOOR(C12*D12*F12,0.01)</f>
        <v>1604.29</v>
      </c>
      <c r="H12" s="15" t="s">
        <v>36</v>
      </c>
      <c r="I12" s="14"/>
      <c r="J12" s="17"/>
    </row>
    <row r="13" spans="1:11" ht="15.75">
      <c r="A13" s="19"/>
      <c r="B13" s="46"/>
      <c r="C13" s="15">
        <f t="shared" si="0"/>
        <v>6</v>
      </c>
      <c r="D13" s="16">
        <f t="shared" si="0"/>
        <v>15</v>
      </c>
      <c r="E13" s="16"/>
      <c r="F13" s="16">
        <f>F10</f>
        <v>11.583333333333334</v>
      </c>
      <c r="G13" s="16">
        <f>FLOOR(C13*D13*F13,0.01)</f>
        <v>1042.5</v>
      </c>
      <c r="H13" s="15" t="s">
        <v>36</v>
      </c>
      <c r="I13" s="14"/>
      <c r="J13" s="17"/>
    </row>
    <row r="14" spans="1:11" ht="15.75">
      <c r="A14" s="19"/>
      <c r="B14" s="46" t="s">
        <v>100</v>
      </c>
      <c r="C14" s="15">
        <f t="shared" si="0"/>
        <v>3</v>
      </c>
      <c r="D14" s="15">
        <f t="shared" si="0"/>
        <v>23.083333333333332</v>
      </c>
      <c r="E14" s="15">
        <f>E7</f>
        <v>15.833333333333334</v>
      </c>
      <c r="F14" s="15"/>
      <c r="G14" s="15">
        <f>C14*D14*E14</f>
        <v>1096.4583333333335</v>
      </c>
      <c r="H14" s="15" t="str">
        <f>H7</f>
        <v>sqft</v>
      </c>
      <c r="I14" s="14"/>
      <c r="J14" s="17"/>
    </row>
    <row r="15" spans="1:11" ht="15.75">
      <c r="A15" s="19"/>
      <c r="B15" s="46" t="s">
        <v>101</v>
      </c>
      <c r="C15" s="15">
        <f>1</f>
        <v>1</v>
      </c>
      <c r="D15" s="16">
        <f>D8</f>
        <v>74.833333333333329</v>
      </c>
      <c r="E15" s="16">
        <f>E8</f>
        <v>8.5</v>
      </c>
      <c r="F15" s="16"/>
      <c r="G15" s="15">
        <f>C15*D15*E15</f>
        <v>636.08333333333326</v>
      </c>
      <c r="H15" s="15" t="str">
        <f t="shared" ref="H15" si="1">H8</f>
        <v>sqft</v>
      </c>
      <c r="I15" s="14"/>
      <c r="J15" s="17"/>
    </row>
    <row r="16" spans="1:11" ht="15.75">
      <c r="A16" s="19"/>
      <c r="B16" s="46"/>
      <c r="C16" s="15">
        <v>1</v>
      </c>
      <c r="D16" s="131">
        <f>4*15+2*7</f>
        <v>74</v>
      </c>
      <c r="E16" s="132"/>
      <c r="F16" s="16"/>
      <c r="G16" s="15">
        <f>C16*D16</f>
        <v>74</v>
      </c>
      <c r="H16" s="15" t="str">
        <f t="shared" ref="H16:H18" si="2">H10</f>
        <v>sqft</v>
      </c>
      <c r="I16" s="14"/>
      <c r="J16" s="17"/>
    </row>
    <row r="17" spans="1:10" ht="15.75">
      <c r="A17" s="19"/>
      <c r="B17" s="46" t="s">
        <v>110</v>
      </c>
      <c r="C17" s="15">
        <v>48</v>
      </c>
      <c r="D17" s="69">
        <f>D9</f>
        <v>1.3333333333333333</v>
      </c>
      <c r="E17" s="59"/>
      <c r="F17" s="16">
        <f>F9</f>
        <v>11.583</v>
      </c>
      <c r="G17" s="15">
        <f>C17*D17*F17</f>
        <v>741.31200000000001</v>
      </c>
      <c r="H17" s="15" t="s">
        <v>36</v>
      </c>
      <c r="I17" s="14"/>
      <c r="J17" s="17"/>
    </row>
    <row r="18" spans="1:10" ht="15.75">
      <c r="A18" s="19"/>
      <c r="B18" s="46" t="s">
        <v>109</v>
      </c>
      <c r="C18" s="15">
        <f>C10</f>
        <v>12</v>
      </c>
      <c r="D18" s="69">
        <f>D10</f>
        <v>1.1666666666666667</v>
      </c>
      <c r="E18" s="56"/>
      <c r="F18" s="16">
        <f>F10</f>
        <v>11.583333333333334</v>
      </c>
      <c r="G18" s="15">
        <f>C18*D18*F18</f>
        <v>162.16666666666669</v>
      </c>
      <c r="H18" s="15" t="str">
        <f t="shared" si="2"/>
        <v>sqft</v>
      </c>
      <c r="I18" s="14"/>
      <c r="J18" s="17"/>
    </row>
    <row r="19" spans="1:10" ht="29.25" customHeight="1">
      <c r="A19" s="19"/>
      <c r="B19" s="33" t="s">
        <v>55</v>
      </c>
      <c r="C19" s="15"/>
      <c r="D19" s="16"/>
      <c r="E19" s="16"/>
      <c r="F19" s="16"/>
      <c r="G19" s="16"/>
      <c r="H19" s="15"/>
      <c r="I19" s="14"/>
      <c r="J19" s="17"/>
    </row>
    <row r="20" spans="1:10" ht="15.75">
      <c r="A20" s="19"/>
      <c r="B20" s="27" t="s">
        <v>56</v>
      </c>
      <c r="C20" s="15">
        <v>12</v>
      </c>
      <c r="D20" s="16">
        <v>4</v>
      </c>
      <c r="F20" s="16">
        <v>8</v>
      </c>
      <c r="G20" s="16">
        <f>-C20*D20*F20</f>
        <v>-384</v>
      </c>
      <c r="H20" s="15" t="s">
        <v>36</v>
      </c>
      <c r="I20" s="14"/>
      <c r="J20" s="17"/>
    </row>
    <row r="21" spans="1:10" ht="15.75">
      <c r="A21" s="19"/>
      <c r="B21" s="27" t="s">
        <v>58</v>
      </c>
      <c r="C21" s="15">
        <v>18</v>
      </c>
      <c r="D21" s="16">
        <v>4</v>
      </c>
      <c r="F21" s="16">
        <v>5.5</v>
      </c>
      <c r="G21" s="16">
        <f t="shared" ref="G21:G22" si="3">-C21*D21*F21</f>
        <v>-396</v>
      </c>
      <c r="H21" s="15" t="s">
        <v>36</v>
      </c>
      <c r="I21" s="14"/>
      <c r="J21" s="17"/>
    </row>
    <row r="22" spans="1:10" ht="15.75">
      <c r="A22" s="19"/>
      <c r="B22" s="27" t="s">
        <v>59</v>
      </c>
      <c r="C22" s="15">
        <v>18</v>
      </c>
      <c r="D22" s="16">
        <v>3</v>
      </c>
      <c r="F22" s="16">
        <v>5.5</v>
      </c>
      <c r="G22" s="16">
        <f t="shared" si="3"/>
        <v>-297</v>
      </c>
      <c r="H22" s="15" t="s">
        <v>36</v>
      </c>
      <c r="I22" s="14"/>
      <c r="J22" s="17"/>
    </row>
    <row r="23" spans="1:10" ht="15.75">
      <c r="A23" s="19"/>
      <c r="B23" s="27"/>
      <c r="C23" s="15"/>
      <c r="D23" s="16"/>
      <c r="E23" s="16"/>
      <c r="F23" s="23"/>
      <c r="G23" s="23">
        <f>SUM(G5:G22)</f>
        <v>9562.6139999999996</v>
      </c>
      <c r="H23" s="14" t="s">
        <v>19</v>
      </c>
      <c r="I23" s="14"/>
      <c r="J23" s="17"/>
    </row>
    <row r="24" spans="1:10" ht="15.75">
      <c r="A24" s="19"/>
      <c r="B24" s="27"/>
      <c r="C24" s="15"/>
      <c r="D24" s="16"/>
      <c r="E24" s="16"/>
      <c r="F24" s="23" t="s">
        <v>11</v>
      </c>
      <c r="G24" s="23">
        <f>G23/10.76</f>
        <v>888.71877323420074</v>
      </c>
      <c r="H24" s="14" t="s">
        <v>20</v>
      </c>
      <c r="I24" s="24">
        <v>584</v>
      </c>
      <c r="J24" s="17">
        <f>G24*I24</f>
        <v>519011.76356877323</v>
      </c>
    </row>
    <row r="26" spans="1:10" ht="60">
      <c r="B26" s="20" t="s">
        <v>102</v>
      </c>
      <c r="C26" s="15"/>
      <c r="D26" s="16"/>
      <c r="E26" s="16"/>
      <c r="F26" s="16"/>
      <c r="G26" s="16"/>
      <c r="H26" s="15"/>
      <c r="I26" s="14"/>
      <c r="J26" s="17"/>
    </row>
    <row r="27" spans="1:10" ht="15.75">
      <c r="B27" s="60" t="s">
        <v>105</v>
      </c>
      <c r="C27" s="15">
        <f>C7</f>
        <v>3</v>
      </c>
      <c r="D27" s="131">
        <f>D7*E7</f>
        <v>365.48611111111109</v>
      </c>
      <c r="E27" s="132"/>
      <c r="F27" s="16"/>
      <c r="G27" s="16">
        <f>FLOOR(C27*D27,0.01)</f>
        <v>1096.45</v>
      </c>
      <c r="H27" s="15" t="s">
        <v>36</v>
      </c>
      <c r="I27" s="14"/>
      <c r="J27" s="17"/>
    </row>
    <row r="28" spans="1:10" ht="15.75">
      <c r="B28" s="60" t="s">
        <v>97</v>
      </c>
      <c r="C28" s="15">
        <v>1</v>
      </c>
      <c r="D28" s="131">
        <f>74.83*8.5+4*15+2*7</f>
        <v>710.05499999999995</v>
      </c>
      <c r="E28" s="132"/>
      <c r="F28" s="16"/>
      <c r="G28" s="16">
        <f>C28*D28</f>
        <v>710.05499999999995</v>
      </c>
      <c r="H28" s="15" t="s">
        <v>36</v>
      </c>
      <c r="I28" s="14"/>
      <c r="J28" s="17"/>
    </row>
    <row r="29" spans="1:10" ht="15.75">
      <c r="B29" s="33"/>
      <c r="C29" s="15"/>
      <c r="D29" s="69"/>
      <c r="E29" s="69"/>
      <c r="F29" s="16"/>
      <c r="G29" s="16"/>
      <c r="H29" s="15"/>
      <c r="I29" s="14"/>
      <c r="J29" s="17"/>
    </row>
    <row r="30" spans="1:10" ht="15.75">
      <c r="B30" s="27" t="s">
        <v>103</v>
      </c>
      <c r="C30" s="16">
        <v>2</v>
      </c>
      <c r="D30" s="16">
        <v>37</v>
      </c>
      <c r="E30" s="16">
        <v>0.25</v>
      </c>
      <c r="F30" s="16"/>
      <c r="G30" s="16">
        <f>FLOOR(C30*D30*E30,0.01)</f>
        <v>18.5</v>
      </c>
      <c r="H30" s="15" t="s">
        <v>36</v>
      </c>
      <c r="I30" s="14"/>
      <c r="J30" s="17"/>
    </row>
    <row r="31" spans="1:10" ht="15.75">
      <c r="B31" s="27"/>
      <c r="C31" s="16">
        <v>2</v>
      </c>
      <c r="D31" s="16">
        <f>23+7/12</f>
        <v>23.583333333333332</v>
      </c>
      <c r="E31" s="16">
        <v>0.25</v>
      </c>
      <c r="F31" s="16"/>
      <c r="G31" s="16">
        <f t="shared" ref="G31:G33" si="4">FLOOR(C31*D31*E31,0.01)</f>
        <v>11.790000000000001</v>
      </c>
      <c r="H31" s="15" t="s">
        <v>36</v>
      </c>
      <c r="I31" s="14"/>
      <c r="J31" s="17"/>
    </row>
    <row r="32" spans="1:10" ht="15.75">
      <c r="B32" s="27"/>
      <c r="C32" s="16">
        <v>3</v>
      </c>
      <c r="D32" s="16">
        <v>72.5</v>
      </c>
      <c r="E32" s="16">
        <v>0.25</v>
      </c>
      <c r="F32" s="16"/>
      <c r="G32" s="16">
        <f t="shared" si="4"/>
        <v>54.370000000000005</v>
      </c>
      <c r="H32" s="15" t="s">
        <v>36</v>
      </c>
      <c r="I32" s="14"/>
      <c r="J32" s="17"/>
    </row>
    <row r="33" spans="2:10" ht="15.75">
      <c r="B33" s="27"/>
      <c r="C33" s="16">
        <v>1</v>
      </c>
      <c r="D33" s="16">
        <v>24.5</v>
      </c>
      <c r="E33" s="16">
        <v>0.25</v>
      </c>
      <c r="F33" s="16"/>
      <c r="G33" s="16">
        <f t="shared" si="4"/>
        <v>6.12</v>
      </c>
      <c r="H33" s="15" t="s">
        <v>36</v>
      </c>
      <c r="I33" s="14"/>
      <c r="J33" s="17"/>
    </row>
    <row r="34" spans="2:10" ht="15.75">
      <c r="B34" s="27"/>
      <c r="C34" s="16"/>
      <c r="D34" s="16"/>
      <c r="E34" s="16"/>
      <c r="F34" s="16"/>
      <c r="G34" s="16"/>
      <c r="H34" s="15"/>
      <c r="I34" s="14"/>
      <c r="J34" s="17"/>
    </row>
    <row r="35" spans="2:10" ht="15.75">
      <c r="B35" s="27" t="s">
        <v>104</v>
      </c>
      <c r="C35" s="16"/>
      <c r="D35" s="16"/>
      <c r="E35" s="16"/>
      <c r="F35" s="16"/>
      <c r="G35" s="16"/>
      <c r="H35" s="15"/>
      <c r="I35" s="14"/>
      <c r="J35" s="17"/>
    </row>
    <row r="36" spans="2:10" ht="15.75">
      <c r="B36" s="27" t="s">
        <v>106</v>
      </c>
      <c r="C36" s="16">
        <f t="shared" ref="C36" si="5">C31</f>
        <v>2</v>
      </c>
      <c r="D36" s="16">
        <f>D31</f>
        <v>23.583333333333332</v>
      </c>
      <c r="E36" s="16">
        <f>14/12</f>
        <v>1.1666666666666667</v>
      </c>
      <c r="F36" s="16"/>
      <c r="G36" s="16">
        <f t="shared" ref="G36:G45" si="6">FLOOR(C36*D36*E36,0.01)</f>
        <v>55.02</v>
      </c>
      <c r="H36" s="15" t="s">
        <v>36</v>
      </c>
      <c r="I36" s="14"/>
      <c r="J36" s="17"/>
    </row>
    <row r="37" spans="2:10" ht="15.75">
      <c r="B37" s="27"/>
      <c r="C37" s="16">
        <v>1</v>
      </c>
      <c r="D37" s="16">
        <f>D32</f>
        <v>72.5</v>
      </c>
      <c r="E37" s="16">
        <f>14/12</f>
        <v>1.1666666666666667</v>
      </c>
      <c r="F37" s="16"/>
      <c r="G37" s="16">
        <f t="shared" si="6"/>
        <v>84.58</v>
      </c>
      <c r="H37" s="15" t="s">
        <v>36</v>
      </c>
      <c r="I37" s="14"/>
      <c r="J37" s="17"/>
    </row>
    <row r="38" spans="2:10" ht="15.75">
      <c r="B38" s="27" t="s">
        <v>107</v>
      </c>
      <c r="C38" s="16">
        <f>2*4</f>
        <v>8</v>
      </c>
      <c r="D38" s="16">
        <v>39.5</v>
      </c>
      <c r="E38" s="16">
        <f>18/12</f>
        <v>1.5</v>
      </c>
      <c r="F38" s="16"/>
      <c r="G38" s="16">
        <f t="shared" si="6"/>
        <v>474</v>
      </c>
      <c r="H38" s="15" t="s">
        <v>36</v>
      </c>
      <c r="I38" s="14"/>
      <c r="J38" s="17"/>
    </row>
    <row r="39" spans="2:10" ht="15.75">
      <c r="B39" s="27"/>
      <c r="C39" s="16">
        <f>2*3</f>
        <v>6</v>
      </c>
      <c r="D39" s="16">
        <v>74.83</v>
      </c>
      <c r="E39" s="16">
        <f>18/12</f>
        <v>1.5</v>
      </c>
      <c r="F39" s="16"/>
      <c r="G39" s="16">
        <f t="shared" si="6"/>
        <v>673.47</v>
      </c>
      <c r="H39" s="15" t="s">
        <v>36</v>
      </c>
      <c r="I39" s="14"/>
      <c r="J39" s="17"/>
    </row>
    <row r="40" spans="2:10" ht="15.75">
      <c r="B40" s="27"/>
      <c r="C40" s="16">
        <f>2*1</f>
        <v>2</v>
      </c>
      <c r="D40" s="16">
        <v>24.5</v>
      </c>
      <c r="E40" s="16">
        <f t="shared" ref="E40:E41" si="7">18/12</f>
        <v>1.5</v>
      </c>
      <c r="F40" s="16"/>
      <c r="G40" s="16">
        <f t="shared" si="6"/>
        <v>73.5</v>
      </c>
      <c r="H40" s="15" t="s">
        <v>36</v>
      </c>
      <c r="I40" s="14"/>
      <c r="J40" s="17"/>
    </row>
    <row r="41" spans="2:10" ht="15.75">
      <c r="B41" s="27"/>
      <c r="C41" s="16">
        <f>2*2</f>
        <v>4</v>
      </c>
      <c r="D41" s="16">
        <v>12</v>
      </c>
      <c r="E41" s="16">
        <f t="shared" si="7"/>
        <v>1.5</v>
      </c>
      <c r="F41" s="16"/>
      <c r="G41" s="16">
        <f t="shared" si="6"/>
        <v>72</v>
      </c>
      <c r="H41" s="15" t="s">
        <v>36</v>
      </c>
      <c r="I41" s="14"/>
      <c r="J41" s="17"/>
    </row>
    <row r="42" spans="2:10" ht="15.75">
      <c r="B42" s="27" t="s">
        <v>108</v>
      </c>
      <c r="C42" s="16">
        <f>2*4</f>
        <v>8</v>
      </c>
      <c r="D42" s="16">
        <v>39.5</v>
      </c>
      <c r="E42" s="16">
        <f>14/12</f>
        <v>1.1666666666666667</v>
      </c>
      <c r="F42" s="16"/>
      <c r="G42" s="16">
        <f t="shared" si="6"/>
        <v>368.66</v>
      </c>
      <c r="H42" s="15" t="s">
        <v>36</v>
      </c>
      <c r="I42" s="14"/>
      <c r="J42" s="17"/>
    </row>
    <row r="43" spans="2:10" ht="15.75">
      <c r="B43" s="27"/>
      <c r="C43" s="16">
        <f>2*3</f>
        <v>6</v>
      </c>
      <c r="D43" s="16">
        <v>74.83</v>
      </c>
      <c r="E43" s="16">
        <f t="shared" ref="E43:E45" si="8">14/12</f>
        <v>1.1666666666666667</v>
      </c>
      <c r="F43" s="16"/>
      <c r="G43" s="16">
        <f t="shared" si="6"/>
        <v>523.81000000000006</v>
      </c>
      <c r="H43" s="15" t="s">
        <v>36</v>
      </c>
      <c r="I43" s="14"/>
      <c r="J43" s="17"/>
    </row>
    <row r="44" spans="2:10" ht="15.75">
      <c r="B44" s="27"/>
      <c r="C44" s="16">
        <f>2*1</f>
        <v>2</v>
      </c>
      <c r="D44" s="16">
        <v>24.5</v>
      </c>
      <c r="E44" s="16">
        <f t="shared" si="8"/>
        <v>1.1666666666666667</v>
      </c>
      <c r="F44" s="16"/>
      <c r="G44" s="16">
        <f t="shared" si="6"/>
        <v>57.160000000000004</v>
      </c>
      <c r="H44" s="15" t="s">
        <v>36</v>
      </c>
      <c r="I44" s="14"/>
      <c r="J44" s="17"/>
    </row>
    <row r="45" spans="2:10" ht="15.75">
      <c r="B45" s="27"/>
      <c r="C45" s="16">
        <f>2*2</f>
        <v>4</v>
      </c>
      <c r="D45" s="16">
        <v>12</v>
      </c>
      <c r="E45" s="16">
        <f t="shared" si="8"/>
        <v>1.1666666666666667</v>
      </c>
      <c r="F45" s="16"/>
      <c r="G45" s="16">
        <f t="shared" si="6"/>
        <v>56</v>
      </c>
      <c r="H45" s="15" t="s">
        <v>36</v>
      </c>
      <c r="I45" s="14"/>
      <c r="J45" s="17"/>
    </row>
    <row r="46" spans="2:10" ht="15.75">
      <c r="B46" s="27"/>
      <c r="C46" s="15"/>
      <c r="D46" s="16"/>
      <c r="E46" s="16"/>
      <c r="F46" s="23"/>
      <c r="G46" s="23">
        <f>SUM(G27:G45)</f>
        <v>4335.4849999999997</v>
      </c>
      <c r="H46" s="14" t="s">
        <v>19</v>
      </c>
      <c r="I46" s="14"/>
      <c r="J46" s="17"/>
    </row>
    <row r="47" spans="2:10" ht="15.75">
      <c r="B47" s="27"/>
      <c r="C47" s="15"/>
      <c r="D47" s="16"/>
      <c r="E47" s="16"/>
      <c r="F47" s="23" t="s">
        <v>11</v>
      </c>
      <c r="G47" s="23">
        <f>G46/10.76</f>
        <v>402.92611524163567</v>
      </c>
      <c r="H47" s="14" t="s">
        <v>20</v>
      </c>
      <c r="I47" s="24">
        <v>580.59</v>
      </c>
      <c r="J47" s="17">
        <f>G47*I47</f>
        <v>233934.87324814126</v>
      </c>
    </row>
    <row r="48" spans="2:10">
      <c r="F48" s="71" t="s">
        <v>11</v>
      </c>
      <c r="G48" s="72">
        <f>G24+G47</f>
        <v>1291.6448884758365</v>
      </c>
      <c r="H48" s="66" t="s">
        <v>66</v>
      </c>
    </row>
    <row r="51" spans="1:10">
      <c r="A51" s="50">
        <v>3</v>
      </c>
      <c r="B51" s="50" t="s">
        <v>142</v>
      </c>
      <c r="C51" s="50"/>
      <c r="D51" s="50"/>
      <c r="E51" s="50"/>
      <c r="F51" s="50"/>
      <c r="G51" s="50"/>
      <c r="H51" s="50"/>
      <c r="I51" s="50"/>
      <c r="J51" s="50"/>
    </row>
    <row r="52" spans="1:10">
      <c r="A52" s="50"/>
      <c r="B52" s="50" t="s">
        <v>143</v>
      </c>
      <c r="C52" s="50"/>
      <c r="D52" s="50"/>
      <c r="E52" s="50"/>
      <c r="F52" s="50"/>
      <c r="G52" s="50"/>
      <c r="H52" s="50"/>
      <c r="I52" s="50"/>
      <c r="J52" s="50"/>
    </row>
    <row r="53" spans="1:10">
      <c r="A53" s="50"/>
      <c r="B53" s="53" t="s">
        <v>56</v>
      </c>
      <c r="C53" s="50" t="e">
        <f>#REF!</f>
        <v>#REF!</v>
      </c>
      <c r="D53" s="50" t="e">
        <f>#REF!</f>
        <v>#REF!</v>
      </c>
      <c r="E53" s="50">
        <f>2*(0.25+0.33)</f>
        <v>1.1600000000000001</v>
      </c>
      <c r="F53" s="50"/>
      <c r="G53" s="50" t="e">
        <f>C53*D53*E53</f>
        <v>#REF!</v>
      </c>
      <c r="H53" s="50" t="s">
        <v>36</v>
      </c>
      <c r="I53" s="50"/>
      <c r="J53" s="50"/>
    </row>
    <row r="54" spans="1:10">
      <c r="A54" s="50"/>
      <c r="B54" s="53" t="s">
        <v>58</v>
      </c>
      <c r="C54" s="50" t="e">
        <f>#REF!</f>
        <v>#REF!</v>
      </c>
      <c r="D54" s="50" t="e">
        <f>#REF!</f>
        <v>#REF!</v>
      </c>
      <c r="E54" s="50">
        <f t="shared" ref="E54:E55" si="9">2*(0.25+0.33)</f>
        <v>1.1600000000000001</v>
      </c>
      <c r="F54" s="50"/>
      <c r="G54" s="50" t="e">
        <f t="shared" ref="G54:G55" si="10">C54*D54*E54</f>
        <v>#REF!</v>
      </c>
      <c r="H54" s="50" t="s">
        <v>36</v>
      </c>
      <c r="I54" s="50"/>
      <c r="J54" s="50"/>
    </row>
    <row r="55" spans="1:10">
      <c r="A55" s="50"/>
      <c r="B55" s="53" t="s">
        <v>59</v>
      </c>
      <c r="C55" s="50" t="e">
        <f>#REF!</f>
        <v>#REF!</v>
      </c>
      <c r="D55" s="50" t="e">
        <f>#REF!</f>
        <v>#REF!</v>
      </c>
      <c r="E55" s="50">
        <f t="shared" si="9"/>
        <v>1.1600000000000001</v>
      </c>
      <c r="F55" s="50"/>
      <c r="G55" s="50" t="e">
        <f t="shared" si="10"/>
        <v>#REF!</v>
      </c>
      <c r="H55" s="50" t="s">
        <v>36</v>
      </c>
      <c r="I55" s="50"/>
      <c r="J55" s="50"/>
    </row>
    <row r="56" spans="1:10">
      <c r="A56" s="50"/>
      <c r="B56" s="50"/>
      <c r="C56" s="50"/>
      <c r="D56" s="50"/>
      <c r="E56" s="50"/>
      <c r="F56" s="50"/>
      <c r="G56" s="50"/>
      <c r="H56" s="50"/>
      <c r="I56" s="50"/>
      <c r="J56" s="50"/>
    </row>
    <row r="58" spans="1:10">
      <c r="A58" s="50">
        <v>4</v>
      </c>
      <c r="B58" s="105" t="s">
        <v>144</v>
      </c>
      <c r="C58" s="50"/>
      <c r="D58" s="50"/>
      <c r="E58" s="50"/>
      <c r="F58" s="50"/>
      <c r="G58" s="50"/>
      <c r="H58" s="50"/>
      <c r="I58" s="50"/>
      <c r="J58" s="50"/>
    </row>
    <row r="59" spans="1:10">
      <c r="A59" s="50"/>
      <c r="B59" s="105" t="s">
        <v>145</v>
      </c>
      <c r="C59" s="50">
        <v>12</v>
      </c>
      <c r="D59" s="50">
        <f>23+2/12</f>
        <v>23.166666666666668</v>
      </c>
      <c r="E59" s="50">
        <f>10+3/12</f>
        <v>10.25</v>
      </c>
      <c r="F59" s="50"/>
      <c r="G59" s="50">
        <f>C59*D59*E59</f>
        <v>2849.5</v>
      </c>
      <c r="H59" s="50" t="s">
        <v>67</v>
      </c>
      <c r="I59" s="50"/>
      <c r="J59" s="50"/>
    </row>
    <row r="60" spans="1:10">
      <c r="A60" s="50"/>
      <c r="B60" s="105" t="s">
        <v>146</v>
      </c>
      <c r="C60" s="50">
        <v>2</v>
      </c>
      <c r="D60" s="50">
        <v>15</v>
      </c>
      <c r="E60" s="50">
        <v>10.25</v>
      </c>
      <c r="F60" s="50"/>
      <c r="G60" s="50">
        <f t="shared" ref="G60:G62" si="11">C60*D60*E60</f>
        <v>307.5</v>
      </c>
      <c r="H60" s="50" t="s">
        <v>67</v>
      </c>
      <c r="I60" s="50"/>
      <c r="J60" s="50"/>
    </row>
    <row r="61" spans="1:10">
      <c r="A61" s="50"/>
      <c r="B61" s="105" t="s">
        <v>147</v>
      </c>
      <c r="C61" s="50">
        <v>2</v>
      </c>
      <c r="D61" s="50">
        <f>8+10/12</f>
        <v>8.8333333333333339</v>
      </c>
      <c r="E61" s="50">
        <v>10.25</v>
      </c>
      <c r="F61" s="50"/>
      <c r="G61" s="50">
        <f t="shared" si="11"/>
        <v>181.08333333333334</v>
      </c>
      <c r="H61" s="50" t="s">
        <v>67</v>
      </c>
      <c r="I61" s="50"/>
      <c r="J61" s="50"/>
    </row>
    <row r="62" spans="1:10">
      <c r="A62" s="50"/>
      <c r="B62" s="50"/>
      <c r="C62" s="50">
        <v>2</v>
      </c>
      <c r="D62" s="50">
        <v>6</v>
      </c>
      <c r="E62" s="50">
        <v>10.25</v>
      </c>
      <c r="F62" s="50"/>
      <c r="G62" s="50">
        <f t="shared" si="11"/>
        <v>123</v>
      </c>
      <c r="H62" s="50" t="s">
        <v>67</v>
      </c>
      <c r="I62" s="50"/>
      <c r="J62" s="50"/>
    </row>
    <row r="63" spans="1:10">
      <c r="A63" s="50"/>
      <c r="B63" s="105" t="s">
        <v>55</v>
      </c>
      <c r="C63" s="50"/>
      <c r="D63" s="50"/>
      <c r="E63" s="50"/>
      <c r="F63" s="50"/>
      <c r="G63" s="50"/>
      <c r="H63" s="50"/>
      <c r="I63" s="50"/>
      <c r="J63" s="50"/>
    </row>
    <row r="64" spans="1:10">
      <c r="A64" s="50"/>
      <c r="B64" s="105" t="s">
        <v>56</v>
      </c>
      <c r="C64" s="50">
        <v>12</v>
      </c>
      <c r="D64" s="50">
        <v>8</v>
      </c>
      <c r="E64" s="50">
        <v>4</v>
      </c>
      <c r="F64" s="50"/>
      <c r="G64" s="50">
        <f>-(C64*D64*E64)</f>
        <v>-384</v>
      </c>
      <c r="H64" s="50" t="s">
        <v>67</v>
      </c>
      <c r="I64" s="50"/>
      <c r="J64" s="50"/>
    </row>
    <row r="65" spans="1:10">
      <c r="A65" s="50"/>
      <c r="B65" s="105" t="s">
        <v>58</v>
      </c>
      <c r="C65" s="50">
        <v>18</v>
      </c>
      <c r="D65" s="50">
        <v>5.5</v>
      </c>
      <c r="E65" s="50">
        <v>4</v>
      </c>
      <c r="F65" s="50"/>
      <c r="G65" s="50">
        <f t="shared" ref="G65:G66" si="12">-(C65*D65*E65)</f>
        <v>-396</v>
      </c>
      <c r="H65" s="50" t="s">
        <v>67</v>
      </c>
      <c r="I65" s="50"/>
      <c r="J65" s="50"/>
    </row>
    <row r="66" spans="1:10">
      <c r="A66" s="50"/>
      <c r="B66" s="105" t="s">
        <v>59</v>
      </c>
      <c r="C66" s="50">
        <v>18</v>
      </c>
      <c r="D66" s="50">
        <v>5.5</v>
      </c>
      <c r="E66" s="50">
        <v>2</v>
      </c>
      <c r="F66" s="50"/>
      <c r="G66" s="50">
        <f t="shared" si="12"/>
        <v>-198</v>
      </c>
      <c r="H66" s="50" t="s">
        <v>67</v>
      </c>
      <c r="I66" s="50"/>
      <c r="J66" s="50"/>
    </row>
    <row r="67" spans="1:10">
      <c r="A67" s="50"/>
      <c r="B67" s="105" t="s">
        <v>148</v>
      </c>
      <c r="C67" s="50">
        <v>2</v>
      </c>
      <c r="D67" s="150">
        <v>46</v>
      </c>
      <c r="E67" s="150"/>
      <c r="F67" s="50"/>
      <c r="G67" s="50">
        <f>-C67*D67</f>
        <v>-92</v>
      </c>
      <c r="H67" s="50" t="s">
        <v>67</v>
      </c>
      <c r="I67" s="50"/>
      <c r="J67" s="50"/>
    </row>
    <row r="68" spans="1:10">
      <c r="A68" s="50"/>
      <c r="B68" s="50"/>
      <c r="C68" s="50"/>
      <c r="D68" s="50"/>
      <c r="E68" s="50"/>
      <c r="F68" s="50" t="s">
        <v>11</v>
      </c>
      <c r="G68" s="50">
        <f>SUM(G59:G67)</f>
        <v>2391.0833333333335</v>
      </c>
      <c r="H68" s="50" t="s">
        <v>67</v>
      </c>
      <c r="I68" s="50"/>
      <c r="J68" s="50"/>
    </row>
    <row r="69" spans="1:10">
      <c r="A69" s="50"/>
      <c r="B69" s="50"/>
      <c r="C69" s="50"/>
      <c r="D69" s="50"/>
      <c r="E69" s="50"/>
      <c r="F69" s="50"/>
      <c r="G69" s="50">
        <f>G68/10.76</f>
        <v>222.21964064436185</v>
      </c>
      <c r="H69" s="50" t="s">
        <v>66</v>
      </c>
      <c r="I69" s="50"/>
      <c r="J69" s="50"/>
    </row>
    <row r="70" spans="1:10">
      <c r="A70" s="50"/>
      <c r="B70" s="50"/>
      <c r="C70" s="50"/>
      <c r="D70" s="50"/>
      <c r="E70" s="50"/>
      <c r="F70" s="50"/>
      <c r="G70" s="50"/>
      <c r="H70" s="50"/>
      <c r="I70" s="50"/>
      <c r="J70" s="50"/>
    </row>
  </sheetData>
  <mergeCells count="4">
    <mergeCell ref="D16:E16"/>
    <mergeCell ref="D28:E28"/>
    <mergeCell ref="D27:E27"/>
    <mergeCell ref="D67:E67"/>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43"/>
  <sheetViews>
    <sheetView topLeftCell="A22" zoomScale="70" zoomScaleNormal="70" workbookViewId="0">
      <selection activeCell="C42" sqref="C42:H43"/>
    </sheetView>
  </sheetViews>
  <sheetFormatPr defaultRowHeight="15"/>
  <cols>
    <col min="2" max="2" width="38.28515625" bestFit="1" customWidth="1"/>
    <col min="3" max="3" width="8.7109375" bestFit="1" customWidth="1"/>
    <col min="4" max="4" width="8.5703125" bestFit="1" customWidth="1"/>
    <col min="5" max="5" width="12" bestFit="1" customWidth="1"/>
    <col min="6" max="6" width="8" bestFit="1" customWidth="1"/>
    <col min="7" max="7" width="6.7109375" bestFit="1" customWidth="1"/>
    <col min="8" max="8" width="8.5703125" bestFit="1" customWidth="1"/>
    <col min="9" max="9" width="10.5703125" bestFit="1" customWidth="1"/>
    <col min="10" max="10" width="8.5703125" bestFit="1" customWidth="1"/>
  </cols>
  <sheetData>
    <row r="1" spans="1:12" ht="45">
      <c r="A1" s="77" t="s">
        <v>115</v>
      </c>
      <c r="B1" s="77" t="s">
        <v>6</v>
      </c>
      <c r="C1" s="78" t="s">
        <v>116</v>
      </c>
      <c r="D1" s="77" t="s">
        <v>117</v>
      </c>
      <c r="E1" s="77" t="s">
        <v>118</v>
      </c>
      <c r="F1" s="77" t="s">
        <v>119</v>
      </c>
      <c r="G1" s="77" t="s">
        <v>120</v>
      </c>
      <c r="H1" s="77" t="s">
        <v>121</v>
      </c>
      <c r="I1" s="79" t="s">
        <v>122</v>
      </c>
      <c r="J1" s="77" t="s">
        <v>123</v>
      </c>
    </row>
    <row r="2" spans="1:12" ht="89.25">
      <c r="A2" s="77"/>
      <c r="B2" s="96" t="s">
        <v>124</v>
      </c>
      <c r="C2" s="78"/>
      <c r="D2" s="77"/>
      <c r="E2" s="77"/>
      <c r="F2" s="77"/>
      <c r="G2" s="77"/>
      <c r="H2" s="77"/>
      <c r="I2" s="79"/>
      <c r="J2" s="77"/>
    </row>
    <row r="3" spans="1:12" ht="18.75">
      <c r="A3" s="80"/>
      <c r="B3" s="84" t="s">
        <v>125</v>
      </c>
      <c r="C3" s="80"/>
      <c r="D3" s="80"/>
      <c r="E3" s="80"/>
      <c r="F3" s="85"/>
      <c r="G3" s="82"/>
      <c r="H3" s="83"/>
      <c r="I3" s="82"/>
      <c r="J3" s="86"/>
    </row>
    <row r="4" spans="1:12">
      <c r="A4" s="80"/>
      <c r="B4" s="87" t="s">
        <v>126</v>
      </c>
      <c r="C4" s="80"/>
      <c r="D4" s="80"/>
      <c r="E4" s="80"/>
      <c r="F4" s="88"/>
      <c r="G4" s="82"/>
      <c r="H4" s="83"/>
      <c r="I4" s="82"/>
      <c r="J4" s="89"/>
    </row>
    <row r="5" spans="1:12">
      <c r="A5" s="80"/>
      <c r="B5" s="80" t="s">
        <v>127</v>
      </c>
      <c r="C5" s="80">
        <v>1</v>
      </c>
      <c r="D5" s="80">
        <v>6</v>
      </c>
      <c r="E5" s="82">
        <v>25.5</v>
      </c>
      <c r="F5" s="82">
        <v>7.774390243902439</v>
      </c>
      <c r="G5" s="82">
        <v>46.646341463414636</v>
      </c>
      <c r="H5" s="83">
        <v>6.42</v>
      </c>
      <c r="I5" s="82">
        <v>299.45999999999998</v>
      </c>
      <c r="J5" s="86"/>
      <c r="L5">
        <f>E5/3.28</f>
        <v>7.774390243902439</v>
      </c>
    </row>
    <row r="6" spans="1:12">
      <c r="A6" s="80"/>
      <c r="B6" s="80"/>
      <c r="C6" s="80"/>
      <c r="D6" s="80"/>
      <c r="E6" s="82"/>
      <c r="F6" s="82"/>
      <c r="G6" s="82"/>
      <c r="H6" s="83"/>
      <c r="I6" s="82"/>
      <c r="J6" s="86"/>
    </row>
    <row r="7" spans="1:12">
      <c r="A7" s="80"/>
      <c r="B7" s="80" t="s">
        <v>128</v>
      </c>
      <c r="C7" s="80"/>
      <c r="D7" s="80"/>
      <c r="E7" s="80"/>
      <c r="F7" s="82"/>
      <c r="G7" s="82"/>
      <c r="H7" s="83"/>
      <c r="I7" s="82"/>
      <c r="J7" s="86"/>
    </row>
    <row r="8" spans="1:12">
      <c r="A8" s="80"/>
      <c r="B8" s="80"/>
      <c r="C8" s="80">
        <v>1</v>
      </c>
      <c r="D8" s="80">
        <v>6</v>
      </c>
      <c r="E8" s="80">
        <v>5</v>
      </c>
      <c r="F8" s="82">
        <v>1.524390243902439</v>
      </c>
      <c r="G8" s="82">
        <v>9.1463414634146343</v>
      </c>
      <c r="H8" s="83">
        <v>3.1</v>
      </c>
      <c r="I8" s="82">
        <v>28.35</v>
      </c>
      <c r="J8" s="86"/>
    </row>
    <row r="9" spans="1:12">
      <c r="A9" s="80"/>
      <c r="B9" s="80"/>
      <c r="C9" s="80">
        <v>2</v>
      </c>
      <c r="D9" s="80">
        <v>6</v>
      </c>
      <c r="E9" s="82">
        <v>3.4166666666666665</v>
      </c>
      <c r="F9" s="82">
        <v>1.0416666666666667</v>
      </c>
      <c r="G9" s="82">
        <v>12.5</v>
      </c>
      <c r="H9" s="83">
        <v>3.1</v>
      </c>
      <c r="I9" s="82">
        <v>38.75</v>
      </c>
      <c r="J9" s="86"/>
    </row>
    <row r="10" spans="1:12">
      <c r="A10" s="80"/>
      <c r="B10" s="80"/>
      <c r="C10" s="80">
        <v>2</v>
      </c>
      <c r="D10" s="80">
        <v>6</v>
      </c>
      <c r="E10" s="82">
        <v>1.8333333333333335</v>
      </c>
      <c r="F10" s="82">
        <v>0.55894308943089444</v>
      </c>
      <c r="G10" s="82">
        <v>6.7073170731707332</v>
      </c>
      <c r="H10" s="83">
        <v>3.1</v>
      </c>
      <c r="I10" s="82">
        <v>20.79</v>
      </c>
      <c r="J10" s="86"/>
    </row>
    <row r="11" spans="1:12">
      <c r="A11" s="80"/>
      <c r="B11" s="80"/>
      <c r="C11" s="80"/>
      <c r="D11" s="80"/>
      <c r="E11" s="80"/>
      <c r="F11" s="82"/>
      <c r="G11" s="82"/>
      <c r="H11" s="83"/>
      <c r="I11" s="82"/>
      <c r="J11" s="86"/>
    </row>
    <row r="12" spans="1:12">
      <c r="A12" s="80"/>
      <c r="B12" s="80" t="s">
        <v>129</v>
      </c>
      <c r="C12" s="80"/>
      <c r="D12" s="80"/>
      <c r="E12" s="80"/>
      <c r="F12" s="88"/>
      <c r="G12" s="82"/>
      <c r="H12" s="83"/>
      <c r="I12" s="82"/>
      <c r="J12" s="86"/>
    </row>
    <row r="13" spans="1:12">
      <c r="A13" s="80"/>
      <c r="B13" s="76"/>
      <c r="C13" s="80">
        <v>2</v>
      </c>
      <c r="D13" s="80">
        <v>6</v>
      </c>
      <c r="E13" s="80">
        <v>5</v>
      </c>
      <c r="F13" s="82">
        <v>1.524390243902439</v>
      </c>
      <c r="G13" s="82">
        <v>18.292682926829269</v>
      </c>
      <c r="H13" s="83">
        <v>3.1</v>
      </c>
      <c r="I13" s="82">
        <v>56.7</v>
      </c>
      <c r="J13" s="86"/>
    </row>
    <row r="14" spans="1:12">
      <c r="A14" s="80"/>
      <c r="B14" s="76"/>
      <c r="C14" s="80">
        <v>2</v>
      </c>
      <c r="D14" s="80">
        <v>6</v>
      </c>
      <c r="E14" s="82">
        <v>4.166666666666667</v>
      </c>
      <c r="F14" s="82">
        <v>1.2703252032520327</v>
      </c>
      <c r="G14" s="82">
        <v>15.243902439024392</v>
      </c>
      <c r="H14" s="83">
        <v>3.1</v>
      </c>
      <c r="I14" s="82">
        <v>47.25</v>
      </c>
      <c r="J14" s="86"/>
    </row>
    <row r="15" spans="1:12">
      <c r="A15" s="80"/>
      <c r="B15" s="76"/>
      <c r="C15" s="80"/>
      <c r="D15" s="80"/>
      <c r="E15" s="80"/>
      <c r="F15" s="82"/>
      <c r="G15" s="82"/>
      <c r="H15" s="83"/>
      <c r="I15" s="82"/>
      <c r="J15" s="86"/>
    </row>
    <row r="16" spans="1:12">
      <c r="A16" s="80"/>
      <c r="B16" s="80" t="s">
        <v>130</v>
      </c>
      <c r="C16" s="80">
        <v>2</v>
      </c>
      <c r="D16" s="80">
        <v>10</v>
      </c>
      <c r="E16" s="82">
        <v>16.75</v>
      </c>
      <c r="F16" s="82">
        <v>5.1067073170731714</v>
      </c>
      <c r="G16" s="82">
        <v>102.13414634146343</v>
      </c>
      <c r="H16" s="83">
        <v>6.42</v>
      </c>
      <c r="I16" s="82">
        <v>655.7</v>
      </c>
      <c r="J16" s="86"/>
    </row>
    <row r="17" spans="1:10">
      <c r="A17" s="80"/>
      <c r="B17" s="80"/>
      <c r="C17" s="80"/>
      <c r="D17" s="80"/>
      <c r="E17" s="82"/>
      <c r="F17" s="82"/>
      <c r="G17" s="82"/>
      <c r="H17" s="83"/>
      <c r="I17" s="82"/>
      <c r="J17" s="86"/>
    </row>
    <row r="18" spans="1:10">
      <c r="A18" s="80"/>
      <c r="B18" s="80" t="s">
        <v>131</v>
      </c>
      <c r="C18" s="80">
        <v>1</v>
      </c>
      <c r="D18" s="80">
        <v>8</v>
      </c>
      <c r="E18" s="82">
        <v>23.5</v>
      </c>
      <c r="F18" s="82">
        <v>7.1646341463414638</v>
      </c>
      <c r="G18" s="82">
        <v>57.31707317073171</v>
      </c>
      <c r="H18" s="83">
        <v>6.42</v>
      </c>
      <c r="I18" s="82">
        <v>367.97</v>
      </c>
      <c r="J18" s="86"/>
    </row>
    <row r="19" spans="1:10">
      <c r="A19" s="80"/>
      <c r="B19" s="76" t="s">
        <v>132</v>
      </c>
      <c r="C19" s="90">
        <v>1</v>
      </c>
      <c r="D19" s="80">
        <v>10</v>
      </c>
      <c r="E19" s="82">
        <v>78.833333333333329</v>
      </c>
      <c r="F19" s="82">
        <v>24.034552845528456</v>
      </c>
      <c r="G19" s="82">
        <v>240.34552845528455</v>
      </c>
      <c r="H19" s="83">
        <v>5.03</v>
      </c>
      <c r="I19" s="82">
        <v>1208.93</v>
      </c>
      <c r="J19" s="86"/>
    </row>
    <row r="20" spans="1:10">
      <c r="A20" s="80"/>
      <c r="B20" s="76"/>
      <c r="C20" s="90">
        <v>1</v>
      </c>
      <c r="D20" s="80">
        <v>2</v>
      </c>
      <c r="E20" s="82">
        <v>28</v>
      </c>
      <c r="F20" s="82">
        <v>8.536585365853659</v>
      </c>
      <c r="G20" s="82">
        <v>17.073170731707318</v>
      </c>
      <c r="H20" s="83">
        <v>5.03</v>
      </c>
      <c r="I20" s="82">
        <v>85.87</v>
      </c>
      <c r="J20" s="86"/>
    </row>
    <row r="21" spans="1:10">
      <c r="A21" s="80"/>
      <c r="B21" s="76"/>
      <c r="C21" s="90">
        <v>1</v>
      </c>
      <c r="D21" s="80">
        <v>2</v>
      </c>
      <c r="E21" s="82">
        <v>24.25</v>
      </c>
      <c r="F21" s="82">
        <v>7.3932926829268295</v>
      </c>
      <c r="G21" s="82">
        <v>14.786585365853659</v>
      </c>
      <c r="H21" s="83">
        <v>5.03</v>
      </c>
      <c r="I21" s="82">
        <v>74.37</v>
      </c>
      <c r="J21" s="86"/>
    </row>
    <row r="22" spans="1:10">
      <c r="A22" s="80"/>
      <c r="B22" s="76"/>
      <c r="C22" s="90">
        <v>1</v>
      </c>
      <c r="D22" s="80">
        <v>2</v>
      </c>
      <c r="E22" s="82">
        <v>20.583333333333332</v>
      </c>
      <c r="F22" s="82">
        <v>6.2754065040650406</v>
      </c>
      <c r="G22" s="82">
        <v>12.550813008130081</v>
      </c>
      <c r="H22" s="83">
        <v>5.03</v>
      </c>
      <c r="I22" s="82">
        <v>63.13</v>
      </c>
      <c r="J22" s="86"/>
    </row>
    <row r="23" spans="1:10">
      <c r="A23" s="80"/>
      <c r="B23" s="76"/>
      <c r="C23" s="90">
        <v>1</v>
      </c>
      <c r="D23" s="80">
        <v>2</v>
      </c>
      <c r="E23" s="82">
        <v>18</v>
      </c>
      <c r="F23" s="82">
        <v>5.4878048780487809</v>
      </c>
      <c r="G23" s="82">
        <v>10.975609756097562</v>
      </c>
      <c r="H23" s="83">
        <v>5.03</v>
      </c>
      <c r="I23" s="82">
        <v>55.2</v>
      </c>
      <c r="J23" s="86"/>
    </row>
    <row r="24" spans="1:10">
      <c r="A24" s="80"/>
      <c r="B24" s="76"/>
      <c r="C24" s="90">
        <v>1</v>
      </c>
      <c r="D24" s="80">
        <v>2</v>
      </c>
      <c r="E24" s="82">
        <v>12.916666666666666</v>
      </c>
      <c r="F24" s="82">
        <v>3.9380081300813008</v>
      </c>
      <c r="G24" s="82">
        <v>7.8760162601626016</v>
      </c>
      <c r="H24" s="83">
        <v>5.03</v>
      </c>
      <c r="I24" s="82">
        <v>39.61</v>
      </c>
      <c r="J24" s="86"/>
    </row>
    <row r="25" spans="1:10">
      <c r="A25" s="80"/>
      <c r="B25" s="87"/>
      <c r="C25" s="80"/>
      <c r="D25" s="80"/>
      <c r="E25" s="80"/>
      <c r="F25" s="87"/>
      <c r="G25" s="82"/>
      <c r="H25" s="83" t="s">
        <v>133</v>
      </c>
      <c r="I25" s="82">
        <v>3042.08</v>
      </c>
      <c r="J25" s="89" t="s">
        <v>134</v>
      </c>
    </row>
    <row r="26" spans="1:10">
      <c r="A26" s="80"/>
      <c r="B26" s="91" t="s">
        <v>135</v>
      </c>
      <c r="C26" s="80"/>
      <c r="D26" s="80"/>
      <c r="E26" s="80"/>
      <c r="F26" s="87"/>
      <c r="G26" s="82"/>
      <c r="H26" s="83"/>
      <c r="I26" s="82">
        <v>152.10400000000001</v>
      </c>
      <c r="J26" s="89" t="s">
        <v>134</v>
      </c>
    </row>
    <row r="27" spans="1:10">
      <c r="A27" s="80"/>
      <c r="B27" s="81" t="s">
        <v>136</v>
      </c>
      <c r="C27" s="80">
        <v>2</v>
      </c>
      <c r="D27" s="80">
        <v>10</v>
      </c>
      <c r="E27" s="80"/>
      <c r="F27" s="87"/>
      <c r="G27" s="82"/>
      <c r="H27" s="83">
        <v>7850</v>
      </c>
      <c r="I27" s="82">
        <v>141.30000000000001</v>
      </c>
      <c r="J27" s="89" t="s">
        <v>134</v>
      </c>
    </row>
    <row r="28" spans="1:10">
      <c r="A28" s="80"/>
      <c r="B28" s="87"/>
      <c r="C28" s="80"/>
      <c r="D28" s="80"/>
      <c r="E28" s="80"/>
      <c r="F28" s="87"/>
      <c r="G28" s="82"/>
      <c r="H28" s="83"/>
      <c r="I28" s="82"/>
      <c r="J28" s="89"/>
    </row>
    <row r="29" spans="1:10">
      <c r="A29" s="92"/>
      <c r="B29" s="93"/>
      <c r="C29" s="92"/>
      <c r="D29" s="92"/>
      <c r="E29" s="92"/>
      <c r="F29" s="93"/>
      <c r="G29" s="94"/>
      <c r="H29" s="83" t="s">
        <v>133</v>
      </c>
      <c r="I29" s="94">
        <v>3335.4839999999999</v>
      </c>
      <c r="J29" s="89" t="s">
        <v>134</v>
      </c>
    </row>
    <row r="30" spans="1:10">
      <c r="A30" s="80"/>
      <c r="B30" s="87"/>
      <c r="C30" s="80"/>
      <c r="D30" s="80"/>
      <c r="E30" s="80"/>
      <c r="F30" s="87"/>
      <c r="G30" s="82"/>
      <c r="H30" s="83" t="s">
        <v>133</v>
      </c>
      <c r="I30" s="82">
        <v>3.3354840000000001</v>
      </c>
      <c r="J30" s="95" t="s">
        <v>92</v>
      </c>
    </row>
    <row r="33" spans="1:11" ht="15.75">
      <c r="A33" s="34" t="s">
        <v>5</v>
      </c>
      <c r="B33" s="35" t="s">
        <v>6</v>
      </c>
      <c r="C33" s="35" t="s">
        <v>7</v>
      </c>
      <c r="D33" s="36" t="s">
        <v>8</v>
      </c>
      <c r="E33" s="36" t="s">
        <v>9</v>
      </c>
      <c r="F33" s="36" t="s">
        <v>10</v>
      </c>
      <c r="G33" s="36" t="s">
        <v>11</v>
      </c>
      <c r="H33" s="35" t="s">
        <v>12</v>
      </c>
      <c r="I33" s="35" t="s">
        <v>13</v>
      </c>
      <c r="J33" s="37" t="s">
        <v>14</v>
      </c>
      <c r="K33" s="35" t="s">
        <v>15</v>
      </c>
    </row>
    <row r="34" spans="1:11">
      <c r="A34" s="50">
        <v>1</v>
      </c>
      <c r="B34" s="50" t="s">
        <v>137</v>
      </c>
      <c r="C34" s="50">
        <v>1</v>
      </c>
      <c r="D34" s="57">
        <f>78+10/12</f>
        <v>78.833333333333329</v>
      </c>
      <c r="E34" s="50">
        <v>17</v>
      </c>
      <c r="F34" s="50"/>
      <c r="G34" s="50">
        <f>C34*D34*E34</f>
        <v>1340.1666666666665</v>
      </c>
      <c r="H34" s="50" t="s">
        <v>67</v>
      </c>
      <c r="I34" s="50"/>
      <c r="J34" s="50"/>
      <c r="K34" s="50"/>
    </row>
    <row r="35" spans="1:11">
      <c r="A35" s="50"/>
      <c r="B35" s="50"/>
      <c r="C35" s="50">
        <v>2</v>
      </c>
      <c r="D35" s="57">
        <f>23+8/12</f>
        <v>23.666666666666668</v>
      </c>
      <c r="E35" s="50">
        <v>17</v>
      </c>
      <c r="F35" s="50"/>
      <c r="G35" s="50">
        <f t="shared" ref="G35:G37" si="0">C35*D35*E35</f>
        <v>804.66666666666674</v>
      </c>
      <c r="H35" s="50" t="s">
        <v>67</v>
      </c>
      <c r="I35" s="50"/>
      <c r="J35" s="50"/>
      <c r="K35" s="50"/>
    </row>
    <row r="36" spans="1:11">
      <c r="A36" s="50"/>
      <c r="B36" s="50"/>
      <c r="C36" s="50">
        <v>1</v>
      </c>
      <c r="D36" s="50">
        <f>15.75</f>
        <v>15.75</v>
      </c>
      <c r="E36" s="50">
        <v>17</v>
      </c>
      <c r="F36" s="50"/>
      <c r="G36" s="50">
        <f t="shared" si="0"/>
        <v>267.75</v>
      </c>
      <c r="H36" s="50" t="s">
        <v>67</v>
      </c>
      <c r="I36" s="50"/>
      <c r="J36" s="50"/>
      <c r="K36" s="50"/>
    </row>
    <row r="37" spans="1:11">
      <c r="A37" s="50"/>
      <c r="B37" s="50"/>
      <c r="C37" s="50">
        <v>1</v>
      </c>
      <c r="D37" s="50">
        <v>15.75</v>
      </c>
      <c r="E37" s="50">
        <v>17</v>
      </c>
      <c r="F37" s="50"/>
      <c r="G37" s="50">
        <f t="shared" si="0"/>
        <v>267.75</v>
      </c>
      <c r="H37" s="50" t="s">
        <v>67</v>
      </c>
      <c r="I37" s="50"/>
      <c r="J37" s="50"/>
      <c r="K37" s="50"/>
    </row>
    <row r="38" spans="1:11">
      <c r="A38" s="50"/>
      <c r="B38" s="50"/>
      <c r="C38" s="50"/>
      <c r="D38" s="50"/>
      <c r="E38" s="50"/>
      <c r="F38" s="50"/>
      <c r="G38" s="50">
        <f>SUM(G34:G37)</f>
        <v>2680.333333333333</v>
      </c>
      <c r="H38" s="50" t="s">
        <v>67</v>
      </c>
      <c r="I38" s="50"/>
      <c r="J38" s="50"/>
      <c r="K38" s="50"/>
    </row>
    <row r="39" spans="1:11">
      <c r="A39" s="50"/>
      <c r="B39" s="50"/>
      <c r="C39" s="50"/>
      <c r="D39" s="50"/>
      <c r="E39" s="50"/>
      <c r="F39" s="71" t="s">
        <v>11</v>
      </c>
      <c r="G39" s="97">
        <f>G38/10.76</f>
        <v>249.10161090458485</v>
      </c>
      <c r="H39" s="97" t="s">
        <v>66</v>
      </c>
      <c r="I39" s="50"/>
      <c r="J39" s="50"/>
      <c r="K39" s="50"/>
    </row>
    <row r="40" spans="1:11">
      <c r="A40" s="50">
        <v>2</v>
      </c>
      <c r="B40" s="50" t="s">
        <v>138</v>
      </c>
      <c r="C40" s="50">
        <v>1</v>
      </c>
      <c r="D40" s="57">
        <f>78+10/12+28.416+2*22.25</f>
        <v>151.74933333333331</v>
      </c>
      <c r="E40" s="50"/>
      <c r="F40" s="50"/>
      <c r="G40" s="50">
        <f>C40*D40</f>
        <v>151.74933333333331</v>
      </c>
      <c r="H40" s="80" t="s">
        <v>139</v>
      </c>
      <c r="I40" s="50"/>
      <c r="J40" s="50"/>
      <c r="K40" s="50"/>
    </row>
    <row r="41" spans="1:11">
      <c r="A41" s="50"/>
      <c r="B41" s="50"/>
      <c r="C41" s="50"/>
      <c r="D41" s="50"/>
      <c r="E41" s="50"/>
      <c r="F41" s="71" t="s">
        <v>11</v>
      </c>
      <c r="G41" s="71">
        <f>G40/3.281</f>
        <v>46.250939754139992</v>
      </c>
      <c r="H41" s="97" t="s">
        <v>140</v>
      </c>
      <c r="I41" s="50"/>
      <c r="J41" s="50"/>
      <c r="K41" s="50"/>
    </row>
    <row r="42" spans="1:11">
      <c r="A42" s="50">
        <v>3</v>
      </c>
      <c r="B42" s="50" t="s">
        <v>141</v>
      </c>
      <c r="C42" s="50">
        <v>3</v>
      </c>
      <c r="D42" s="150">
        <v>67.36</v>
      </c>
      <c r="E42" s="150"/>
      <c r="F42" s="50"/>
      <c r="G42" s="50">
        <f>C42*D42</f>
        <v>202.07999999999998</v>
      </c>
      <c r="H42" s="80" t="s">
        <v>67</v>
      </c>
      <c r="I42" s="50"/>
      <c r="J42" s="50"/>
      <c r="K42" s="50"/>
    </row>
    <row r="43" spans="1:11">
      <c r="A43" s="50"/>
      <c r="B43" s="50"/>
      <c r="C43" s="50"/>
      <c r="D43" s="50"/>
      <c r="E43" s="50"/>
      <c r="F43" s="71" t="s">
        <v>11</v>
      </c>
      <c r="G43" s="71">
        <f>G42/10.76</f>
        <v>18.780669144981413</v>
      </c>
      <c r="H43" s="97" t="s">
        <v>66</v>
      </c>
      <c r="I43" s="50"/>
      <c r="J43" s="50"/>
      <c r="K43" s="50"/>
    </row>
  </sheetData>
  <mergeCells count="1">
    <mergeCell ref="D42:E4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13"/>
  <sheetViews>
    <sheetView zoomScale="120" zoomScaleNormal="120" workbookViewId="0">
      <selection activeCell="D13" sqref="D13"/>
    </sheetView>
  </sheetViews>
  <sheetFormatPr defaultRowHeight="15"/>
  <cols>
    <col min="1" max="1" width="3.7109375" style="75" bestFit="1" customWidth="1"/>
    <col min="2" max="2" width="33.85546875" style="75" customWidth="1"/>
    <col min="3" max="3" width="6.5703125" style="75" customWidth="1"/>
    <col min="4" max="4" width="9.42578125" style="129" customWidth="1"/>
    <col min="5" max="5" width="19" style="75" customWidth="1"/>
    <col min="6" max="6" width="30.85546875" style="75" customWidth="1"/>
    <col min="7" max="7" width="13" style="75" customWidth="1"/>
    <col min="8" max="8" width="14.85546875" style="75" customWidth="1"/>
    <col min="9" max="9" width="9.28515625" style="75" customWidth="1"/>
    <col min="10" max="16384" width="9.140625" style="75"/>
  </cols>
  <sheetData>
    <row r="1" spans="1:9" ht="32.25" customHeight="1">
      <c r="A1" s="163" t="s">
        <v>328</v>
      </c>
      <c r="B1" s="163"/>
      <c r="C1" s="163"/>
      <c r="D1" s="163"/>
      <c r="E1" s="163"/>
      <c r="F1" s="163"/>
      <c r="G1" s="163"/>
      <c r="H1" s="163"/>
      <c r="I1" s="163"/>
    </row>
    <row r="2" spans="1:9" ht="31.5">
      <c r="A2" s="165" t="s">
        <v>156</v>
      </c>
      <c r="B2" s="165" t="s">
        <v>163</v>
      </c>
      <c r="C2" s="165" t="s">
        <v>12</v>
      </c>
      <c r="D2" s="165" t="s">
        <v>154</v>
      </c>
      <c r="E2" s="151" t="s">
        <v>164</v>
      </c>
      <c r="F2" s="152" t="s">
        <v>165</v>
      </c>
      <c r="G2" s="151" t="s">
        <v>304</v>
      </c>
      <c r="H2" s="165" t="s">
        <v>166</v>
      </c>
      <c r="I2" s="165" t="s">
        <v>123</v>
      </c>
    </row>
    <row r="3" spans="1:9" ht="30.75" customHeight="1">
      <c r="A3" s="166" t="s">
        <v>329</v>
      </c>
      <c r="B3" s="167"/>
      <c r="C3" s="167"/>
      <c r="D3" s="167"/>
      <c r="E3" s="167"/>
      <c r="F3" s="167"/>
      <c r="G3" s="167"/>
      <c r="H3" s="167"/>
      <c r="I3" s="168"/>
    </row>
    <row r="4" spans="1:9">
      <c r="A4" s="170" t="s">
        <v>16</v>
      </c>
      <c r="B4" s="155" t="s">
        <v>157</v>
      </c>
      <c r="C4" s="109"/>
      <c r="D4" s="127"/>
      <c r="E4" s="110"/>
      <c r="F4" s="110"/>
      <c r="G4" s="110"/>
      <c r="H4" s="111"/>
      <c r="I4" s="109"/>
    </row>
    <row r="5" spans="1:9">
      <c r="A5" s="112">
        <v>1</v>
      </c>
      <c r="B5" s="113" t="s">
        <v>306</v>
      </c>
      <c r="C5" s="117" t="s">
        <v>117</v>
      </c>
      <c r="D5" s="117">
        <v>35000</v>
      </c>
      <c r="E5" s="112"/>
      <c r="F5" s="112"/>
      <c r="G5" s="112"/>
      <c r="H5" s="114"/>
      <c r="I5" s="112" t="s">
        <v>169</v>
      </c>
    </row>
    <row r="6" spans="1:9" ht="20.25" customHeight="1">
      <c r="A6" s="112">
        <v>2</v>
      </c>
      <c r="B6" s="113" t="s">
        <v>305</v>
      </c>
      <c r="C6" s="117" t="s">
        <v>117</v>
      </c>
      <c r="D6" s="117">
        <v>20000</v>
      </c>
      <c r="E6" s="112"/>
      <c r="F6" s="112"/>
      <c r="G6" s="112"/>
      <c r="H6" s="114"/>
      <c r="I6" s="112" t="s">
        <v>169</v>
      </c>
    </row>
    <row r="7" spans="1:9">
      <c r="A7" s="112">
        <v>3</v>
      </c>
      <c r="B7" s="113" t="s">
        <v>262</v>
      </c>
      <c r="C7" s="117" t="s">
        <v>117</v>
      </c>
      <c r="D7" s="117">
        <v>12000</v>
      </c>
      <c r="E7" s="112"/>
      <c r="F7" s="112"/>
      <c r="G7" s="112"/>
      <c r="H7" s="114"/>
      <c r="I7" s="112" t="s">
        <v>169</v>
      </c>
    </row>
    <row r="8" spans="1:9">
      <c r="A8" s="112">
        <v>4</v>
      </c>
      <c r="B8" s="113" t="s">
        <v>263</v>
      </c>
      <c r="C8" s="117" t="s">
        <v>117</v>
      </c>
      <c r="D8" s="117">
        <v>12000</v>
      </c>
      <c r="E8" s="112"/>
      <c r="F8" s="112"/>
      <c r="G8" s="112"/>
      <c r="H8" s="114"/>
      <c r="I8" s="112" t="s">
        <v>169</v>
      </c>
    </row>
    <row r="9" spans="1:9">
      <c r="A9" s="112">
        <v>5</v>
      </c>
      <c r="B9" s="113" t="s">
        <v>265</v>
      </c>
      <c r="C9" s="117" t="s">
        <v>117</v>
      </c>
      <c r="D9" s="117">
        <v>12000</v>
      </c>
      <c r="E9" s="112"/>
      <c r="F9" s="112"/>
      <c r="G9" s="112"/>
      <c r="H9" s="114"/>
      <c r="I9" s="112" t="s">
        <v>169</v>
      </c>
    </row>
    <row r="10" spans="1:9">
      <c r="A10" s="112">
        <v>6</v>
      </c>
      <c r="B10" s="113" t="s">
        <v>266</v>
      </c>
      <c r="C10" s="117" t="s">
        <v>117</v>
      </c>
      <c r="D10" s="117">
        <v>12000</v>
      </c>
      <c r="E10" s="112"/>
      <c r="F10" s="112"/>
      <c r="G10" s="112"/>
      <c r="H10" s="114"/>
      <c r="I10" s="112" t="s">
        <v>169</v>
      </c>
    </row>
    <row r="11" spans="1:9">
      <c r="A11" s="112">
        <v>7</v>
      </c>
      <c r="B11" s="113" t="s">
        <v>264</v>
      </c>
      <c r="C11" s="117" t="s">
        <v>267</v>
      </c>
      <c r="D11" s="117">
        <v>5000</v>
      </c>
      <c r="E11" s="112"/>
      <c r="F11" s="112"/>
      <c r="G11" s="112"/>
      <c r="H11" s="114"/>
      <c r="I11" s="112" t="s">
        <v>169</v>
      </c>
    </row>
    <row r="12" spans="1:9" ht="15.75">
      <c r="A12" s="125"/>
      <c r="B12" s="162" t="s">
        <v>268</v>
      </c>
      <c r="C12" s="126"/>
      <c r="D12" s="128"/>
      <c r="E12" s="125"/>
      <c r="F12" s="125"/>
      <c r="G12" s="125"/>
      <c r="H12" s="126"/>
      <c r="I12" s="125"/>
    </row>
    <row r="13" spans="1:9">
      <c r="I13" s="107"/>
    </row>
  </sheetData>
  <mergeCells count="2">
    <mergeCell ref="A1:I1"/>
    <mergeCell ref="A3:I3"/>
  </mergeCells>
  <pageMargins left="0.27" right="0.33"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10"/>
  <sheetViews>
    <sheetView workbookViewId="0">
      <selection activeCell="B5" sqref="B5"/>
    </sheetView>
  </sheetViews>
  <sheetFormatPr defaultRowHeight="15"/>
  <cols>
    <col min="1" max="1" width="3.7109375" style="75" bestFit="1" customWidth="1"/>
    <col min="2" max="2" width="37.140625" style="75" customWidth="1"/>
    <col min="3" max="3" width="7.85546875" style="75" customWidth="1"/>
    <col min="4" max="4" width="9.140625" style="75"/>
    <col min="5" max="5" width="13.140625" style="75" bestFit="1" customWidth="1"/>
    <col min="6" max="6" width="27.5703125" style="75" customWidth="1"/>
    <col min="7" max="7" width="14.85546875" style="75" customWidth="1"/>
    <col min="8" max="8" width="16.140625" style="75" customWidth="1"/>
    <col min="9" max="9" width="9.28515625" style="75" customWidth="1"/>
    <col min="10" max="16384" width="9.140625" style="75"/>
  </cols>
  <sheetData>
    <row r="1" spans="1:9" ht="30" customHeight="1">
      <c r="A1" s="163" t="s">
        <v>330</v>
      </c>
      <c r="B1" s="163"/>
      <c r="C1" s="163"/>
      <c r="D1" s="163"/>
      <c r="E1" s="163"/>
      <c r="F1" s="163"/>
      <c r="G1" s="163"/>
      <c r="H1" s="163"/>
      <c r="I1" s="163"/>
    </row>
    <row r="2" spans="1:9" s="173" customFormat="1" ht="28.5">
      <c r="A2" s="171" t="s">
        <v>156</v>
      </c>
      <c r="B2" s="171" t="s">
        <v>163</v>
      </c>
      <c r="C2" s="171" t="s">
        <v>12</v>
      </c>
      <c r="D2" s="171" t="s">
        <v>154</v>
      </c>
      <c r="E2" s="172" t="s">
        <v>164</v>
      </c>
      <c r="F2" s="170" t="s">
        <v>165</v>
      </c>
      <c r="G2" s="172" t="s">
        <v>304</v>
      </c>
      <c r="H2" s="171" t="s">
        <v>166</v>
      </c>
      <c r="I2" s="171" t="s">
        <v>123</v>
      </c>
    </row>
    <row r="3" spans="1:9" ht="25.5" customHeight="1">
      <c r="A3" s="170" t="s">
        <v>16</v>
      </c>
      <c r="B3" s="174" t="s">
        <v>331</v>
      </c>
      <c r="C3" s="175"/>
      <c r="D3" s="175"/>
      <c r="E3" s="175"/>
      <c r="F3" s="175"/>
      <c r="G3" s="175"/>
      <c r="H3" s="175"/>
      <c r="I3" s="176"/>
    </row>
    <row r="4" spans="1:9">
      <c r="A4" s="160">
        <v>1</v>
      </c>
      <c r="B4" s="177" t="s">
        <v>303</v>
      </c>
      <c r="C4" s="179" t="s">
        <v>261</v>
      </c>
      <c r="D4" s="179">
        <v>20</v>
      </c>
      <c r="E4" s="160"/>
      <c r="F4" s="160"/>
      <c r="G4" s="160"/>
      <c r="H4" s="161"/>
      <c r="I4" s="161"/>
    </row>
    <row r="5" spans="1:9">
      <c r="A5" s="160">
        <v>2</v>
      </c>
      <c r="B5" s="177" t="s">
        <v>269</v>
      </c>
      <c r="C5" s="179" t="s">
        <v>261</v>
      </c>
      <c r="D5" s="179">
        <v>250</v>
      </c>
      <c r="E5" s="160"/>
      <c r="F5" s="160"/>
      <c r="G5" s="160"/>
      <c r="H5" s="161"/>
      <c r="I5" s="161"/>
    </row>
    <row r="6" spans="1:9">
      <c r="A6" s="160">
        <v>3</v>
      </c>
      <c r="B6" s="177" t="s">
        <v>270</v>
      </c>
      <c r="C6" s="179" t="s">
        <v>261</v>
      </c>
      <c r="D6" s="179">
        <v>50</v>
      </c>
      <c r="E6" s="160"/>
      <c r="F6" s="160"/>
      <c r="G6" s="160"/>
      <c r="H6" s="161"/>
      <c r="I6" s="161"/>
    </row>
    <row r="7" spans="1:9">
      <c r="A7" s="160">
        <v>4</v>
      </c>
      <c r="B7" s="177" t="s">
        <v>271</v>
      </c>
      <c r="C7" s="179" t="s">
        <v>261</v>
      </c>
      <c r="D7" s="179">
        <v>10</v>
      </c>
      <c r="E7" s="160"/>
      <c r="F7" s="160"/>
      <c r="G7" s="160"/>
      <c r="H7" s="161"/>
      <c r="I7" s="161"/>
    </row>
    <row r="8" spans="1:9">
      <c r="A8" s="160">
        <v>5</v>
      </c>
      <c r="B8" s="178" t="s">
        <v>272</v>
      </c>
      <c r="C8" s="179" t="s">
        <v>261</v>
      </c>
      <c r="D8" s="179">
        <v>20</v>
      </c>
      <c r="E8" s="160"/>
      <c r="F8" s="160"/>
      <c r="G8" s="160"/>
      <c r="H8" s="161"/>
      <c r="I8" s="161"/>
    </row>
    <row r="9" spans="1:9">
      <c r="A9" s="160">
        <v>6</v>
      </c>
      <c r="B9" s="177" t="s">
        <v>273</v>
      </c>
      <c r="C9" s="179" t="s">
        <v>261</v>
      </c>
      <c r="D9" s="179">
        <v>100</v>
      </c>
      <c r="E9" s="160"/>
      <c r="F9" s="160"/>
      <c r="G9" s="160"/>
      <c r="H9" s="161"/>
      <c r="I9" s="161"/>
    </row>
    <row r="10" spans="1:9">
      <c r="A10" s="160"/>
      <c r="B10" s="162" t="s">
        <v>210</v>
      </c>
      <c r="C10" s="160"/>
      <c r="D10" s="160"/>
      <c r="E10" s="160"/>
      <c r="F10" s="160"/>
      <c r="G10" s="160"/>
      <c r="H10" s="161"/>
      <c r="I10" s="161"/>
    </row>
  </sheetData>
  <mergeCells count="2">
    <mergeCell ref="A1:I1"/>
    <mergeCell ref="B3:I3"/>
  </mergeCells>
  <pageMargins left="0.3" right="0.35"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I16"/>
  <sheetViews>
    <sheetView workbookViewId="0">
      <selection activeCell="E6" sqref="E6"/>
    </sheetView>
  </sheetViews>
  <sheetFormatPr defaultRowHeight="15"/>
  <cols>
    <col min="1" max="1" width="3.7109375" style="75" bestFit="1" customWidth="1"/>
    <col min="2" max="2" width="41.85546875" style="75" customWidth="1"/>
    <col min="3" max="3" width="9.140625" style="186"/>
    <col min="4" max="4" width="10.140625" style="186" customWidth="1"/>
    <col min="5" max="5" width="23.140625" style="75" customWidth="1"/>
    <col min="6" max="6" width="38" style="75" customWidth="1"/>
    <col min="7" max="7" width="12.7109375" style="75" customWidth="1"/>
    <col min="8" max="8" width="21.140625" style="75" customWidth="1"/>
    <col min="9" max="9" width="9.28515625" style="107" customWidth="1"/>
    <col min="10" max="16384" width="9.140625" style="75"/>
  </cols>
  <sheetData>
    <row r="1" spans="1:9" ht="28.5" customHeight="1">
      <c r="A1" s="163" t="s">
        <v>332</v>
      </c>
      <c r="B1" s="163"/>
      <c r="C1" s="163"/>
      <c r="D1" s="163"/>
      <c r="E1" s="163"/>
      <c r="F1" s="163"/>
      <c r="G1" s="163"/>
      <c r="H1" s="163"/>
      <c r="I1" s="163"/>
    </row>
    <row r="2" spans="1:9" ht="28.5">
      <c r="A2" s="171" t="s">
        <v>156</v>
      </c>
      <c r="B2" s="171" t="s">
        <v>163</v>
      </c>
      <c r="C2" s="171" t="s">
        <v>12</v>
      </c>
      <c r="D2" s="171" t="s">
        <v>154</v>
      </c>
      <c r="E2" s="172" t="s">
        <v>164</v>
      </c>
      <c r="F2" s="170" t="s">
        <v>165</v>
      </c>
      <c r="G2" s="172" t="s">
        <v>304</v>
      </c>
      <c r="H2" s="171" t="s">
        <v>166</v>
      </c>
      <c r="I2" s="171" t="s">
        <v>123</v>
      </c>
    </row>
    <row r="3" spans="1:9">
      <c r="A3" s="170" t="s">
        <v>16</v>
      </c>
      <c r="B3" s="155" t="s">
        <v>292</v>
      </c>
      <c r="C3" s="160"/>
      <c r="D3" s="160"/>
      <c r="E3" s="160"/>
      <c r="F3" s="160"/>
      <c r="G3" s="160"/>
      <c r="H3" s="156"/>
      <c r="I3" s="160"/>
    </row>
    <row r="4" spans="1:9" ht="30">
      <c r="A4" s="160">
        <v>1</v>
      </c>
      <c r="B4" s="99" t="s">
        <v>279</v>
      </c>
      <c r="C4" s="184" t="s">
        <v>280</v>
      </c>
      <c r="D4" s="184">
        <v>1.8</v>
      </c>
      <c r="E4" s="179"/>
      <c r="F4" s="179"/>
      <c r="G4" s="179"/>
      <c r="H4" s="161"/>
      <c r="I4" s="160" t="s">
        <v>169</v>
      </c>
    </row>
    <row r="5" spans="1:9" s="76" customFormat="1" ht="60">
      <c r="A5" s="181">
        <v>2</v>
      </c>
      <c r="B5" s="99" t="s">
        <v>275</v>
      </c>
      <c r="C5" s="184" t="s">
        <v>276</v>
      </c>
      <c r="D5" s="184">
        <v>45</v>
      </c>
      <c r="E5" s="181"/>
      <c r="F5" s="181"/>
      <c r="G5" s="181"/>
      <c r="H5" s="182"/>
      <c r="I5" s="160" t="s">
        <v>169</v>
      </c>
    </row>
    <row r="6" spans="1:9" ht="78" customHeight="1">
      <c r="A6" s="160">
        <v>3</v>
      </c>
      <c r="B6" s="20" t="s">
        <v>158</v>
      </c>
      <c r="C6" s="184" t="s">
        <v>276</v>
      </c>
      <c r="D6" s="184">
        <v>20</v>
      </c>
      <c r="E6" s="179"/>
      <c r="F6" s="179"/>
      <c r="G6" s="179"/>
      <c r="H6" s="161"/>
      <c r="I6" s="160" t="s">
        <v>169</v>
      </c>
    </row>
    <row r="7" spans="1:9" ht="30">
      <c r="A7" s="160">
        <v>4</v>
      </c>
      <c r="B7" s="20" t="s">
        <v>274</v>
      </c>
      <c r="C7" s="184" t="s">
        <v>117</v>
      </c>
      <c r="D7" s="184">
        <v>1</v>
      </c>
      <c r="E7" s="179"/>
      <c r="F7" s="179"/>
      <c r="G7" s="179"/>
      <c r="H7" s="161"/>
      <c r="I7" s="160" t="s">
        <v>169</v>
      </c>
    </row>
    <row r="8" spans="1:9" ht="30">
      <c r="A8" s="160">
        <v>5</v>
      </c>
      <c r="B8" s="20" t="s">
        <v>277</v>
      </c>
      <c r="C8" s="184" t="s">
        <v>190</v>
      </c>
      <c r="D8" s="184">
        <v>1</v>
      </c>
      <c r="E8" s="179"/>
      <c r="F8" s="179"/>
      <c r="G8" s="179"/>
      <c r="H8" s="161"/>
      <c r="I8" s="160" t="s">
        <v>169</v>
      </c>
    </row>
    <row r="9" spans="1:9">
      <c r="A9" s="160">
        <v>6</v>
      </c>
      <c r="B9" s="20" t="s">
        <v>191</v>
      </c>
      <c r="C9" s="184" t="s">
        <v>190</v>
      </c>
      <c r="D9" s="184">
        <v>1</v>
      </c>
      <c r="E9" s="179"/>
      <c r="F9" s="179"/>
      <c r="G9" s="179"/>
      <c r="H9" s="161"/>
      <c r="I9" s="160" t="s">
        <v>169</v>
      </c>
    </row>
    <row r="10" spans="1:9" ht="30">
      <c r="A10" s="160">
        <v>7</v>
      </c>
      <c r="B10" s="20" t="s">
        <v>252</v>
      </c>
      <c r="C10" s="184" t="s">
        <v>190</v>
      </c>
      <c r="D10" s="184">
        <v>1</v>
      </c>
      <c r="E10" s="179"/>
      <c r="F10" s="179"/>
      <c r="G10" s="179"/>
      <c r="H10" s="161"/>
      <c r="I10" s="160" t="s">
        <v>169</v>
      </c>
    </row>
    <row r="11" spans="1:9" ht="30">
      <c r="A11" s="160">
        <v>8</v>
      </c>
      <c r="B11" s="20" t="s">
        <v>260</v>
      </c>
      <c r="C11" s="184" t="s">
        <v>259</v>
      </c>
      <c r="D11" s="184">
        <v>1</v>
      </c>
      <c r="E11" s="179"/>
      <c r="F11" s="179"/>
      <c r="G11" s="179"/>
      <c r="H11" s="161"/>
      <c r="I11" s="160" t="s">
        <v>169</v>
      </c>
    </row>
    <row r="12" spans="1:9" ht="30">
      <c r="A12" s="160">
        <v>9</v>
      </c>
      <c r="B12" s="20" t="s">
        <v>250</v>
      </c>
      <c r="C12" s="184" t="s">
        <v>259</v>
      </c>
      <c r="D12" s="184">
        <v>1</v>
      </c>
      <c r="E12" s="179"/>
      <c r="F12" s="179"/>
      <c r="G12" s="179"/>
      <c r="H12" s="161"/>
      <c r="I12" s="160" t="s">
        <v>169</v>
      </c>
    </row>
    <row r="13" spans="1:9" ht="60">
      <c r="A13" s="160">
        <v>10</v>
      </c>
      <c r="B13" s="20" t="s">
        <v>278</v>
      </c>
      <c r="C13" s="184" t="s">
        <v>259</v>
      </c>
      <c r="D13" s="184">
        <v>900</v>
      </c>
      <c r="E13" s="179"/>
      <c r="F13" s="179"/>
      <c r="G13" s="179"/>
      <c r="H13" s="161"/>
      <c r="I13" s="160" t="s">
        <v>169</v>
      </c>
    </row>
    <row r="14" spans="1:9" s="70" customFormat="1">
      <c r="A14" s="170"/>
      <c r="B14" s="29" t="s">
        <v>268</v>
      </c>
      <c r="C14" s="183"/>
      <c r="D14" s="183"/>
      <c r="E14" s="171"/>
      <c r="F14" s="171"/>
      <c r="G14" s="171"/>
      <c r="H14" s="162"/>
      <c r="I14" s="170"/>
    </row>
    <row r="15" spans="1:9">
      <c r="A15" s="15"/>
      <c r="B15" s="99" t="s">
        <v>290</v>
      </c>
      <c r="C15" s="185"/>
      <c r="D15" s="185"/>
      <c r="E15" s="15"/>
      <c r="F15" s="15"/>
      <c r="G15" s="15"/>
      <c r="H15" s="15"/>
      <c r="I15" s="180"/>
    </row>
    <row r="16" spans="1:9">
      <c r="A16" s="15"/>
      <c r="B16" s="99" t="s">
        <v>291</v>
      </c>
      <c r="C16" s="185"/>
      <c r="D16" s="185"/>
      <c r="E16" s="15"/>
      <c r="F16" s="15"/>
      <c r="G16" s="15"/>
      <c r="H16" s="15"/>
      <c r="I16" s="180"/>
    </row>
  </sheetData>
  <mergeCells count="1">
    <mergeCell ref="A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96"/>
  <sheetViews>
    <sheetView tabSelected="1" topLeftCell="A106" workbookViewId="0">
      <selection activeCell="C124" sqref="C123:C124"/>
    </sheetView>
  </sheetViews>
  <sheetFormatPr defaultRowHeight="15"/>
  <cols>
    <col min="1" max="1" width="3.7109375" bestFit="1" customWidth="1"/>
    <col min="2" max="2" width="39.5703125" bestFit="1" customWidth="1"/>
    <col min="3" max="3" width="9.140625" style="186"/>
    <col min="4" max="4" width="9.7109375" style="186" bestFit="1" customWidth="1"/>
    <col min="5" max="5" width="16.140625" customWidth="1"/>
    <col min="6" max="6" width="39" customWidth="1"/>
    <col min="7" max="7" width="12.42578125" style="75" bestFit="1" customWidth="1"/>
    <col min="8" max="8" width="9.28515625" style="186" customWidth="1"/>
  </cols>
  <sheetData>
    <row r="1" spans="1:8" ht="33.75" customHeight="1">
      <c r="A1" s="163" t="s">
        <v>307</v>
      </c>
      <c r="B1" s="163"/>
      <c r="C1" s="163"/>
      <c r="D1" s="163"/>
      <c r="E1" s="163"/>
      <c r="F1" s="163"/>
      <c r="G1" s="163"/>
      <c r="H1" s="163"/>
    </row>
    <row r="2" spans="1:8" ht="29.25" customHeight="1">
      <c r="A2" s="171" t="s">
        <v>156</v>
      </c>
      <c r="B2" s="171" t="s">
        <v>163</v>
      </c>
      <c r="C2" s="171" t="s">
        <v>12</v>
      </c>
      <c r="D2" s="171" t="s">
        <v>154</v>
      </c>
      <c r="E2" s="172" t="s">
        <v>164</v>
      </c>
      <c r="F2" s="170" t="s">
        <v>165</v>
      </c>
      <c r="G2" s="172" t="s">
        <v>304</v>
      </c>
      <c r="H2" s="171" t="s">
        <v>123</v>
      </c>
    </row>
    <row r="3" spans="1:8">
      <c r="A3" s="120" t="s">
        <v>16</v>
      </c>
      <c r="B3" s="169" t="s">
        <v>157</v>
      </c>
      <c r="C3" s="112"/>
      <c r="D3" s="112"/>
      <c r="E3" s="112"/>
      <c r="F3" s="112"/>
      <c r="G3" s="112"/>
      <c r="H3" s="112"/>
    </row>
    <row r="4" spans="1:8">
      <c r="A4" s="112">
        <v>1</v>
      </c>
      <c r="B4" s="113" t="s">
        <v>167</v>
      </c>
      <c r="C4" s="117" t="s">
        <v>168</v>
      </c>
      <c r="D4" s="117">
        <v>2000</v>
      </c>
      <c r="E4" s="112"/>
      <c r="F4" s="112"/>
      <c r="G4" s="112"/>
      <c r="H4" s="112" t="s">
        <v>169</v>
      </c>
    </row>
    <row r="5" spans="1:8">
      <c r="A5" s="112">
        <v>2</v>
      </c>
      <c r="B5" s="113" t="s">
        <v>170</v>
      </c>
      <c r="C5" s="117" t="s">
        <v>151</v>
      </c>
      <c r="D5" s="117">
        <v>5000</v>
      </c>
      <c r="E5" s="112"/>
      <c r="F5" s="112"/>
      <c r="G5" s="112"/>
      <c r="H5" s="112" t="s">
        <v>169</v>
      </c>
    </row>
    <row r="6" spans="1:8">
      <c r="A6" s="112">
        <v>3</v>
      </c>
      <c r="B6" s="113" t="s">
        <v>171</v>
      </c>
      <c r="C6" s="117" t="s">
        <v>151</v>
      </c>
      <c r="D6" s="117">
        <v>3500</v>
      </c>
      <c r="E6" s="112"/>
      <c r="F6" s="112"/>
      <c r="G6" s="112"/>
      <c r="H6" s="112" t="s">
        <v>169</v>
      </c>
    </row>
    <row r="7" spans="1:8">
      <c r="A7" s="112">
        <v>4</v>
      </c>
      <c r="B7" s="113" t="s">
        <v>212</v>
      </c>
      <c r="C7" s="117" t="s">
        <v>151</v>
      </c>
      <c r="D7" s="117">
        <v>6000</v>
      </c>
      <c r="E7" s="112"/>
      <c r="F7" s="112"/>
      <c r="G7" s="112"/>
      <c r="H7" s="112" t="s">
        <v>169</v>
      </c>
    </row>
    <row r="8" spans="1:8">
      <c r="A8" s="112">
        <v>5</v>
      </c>
      <c r="B8" s="113" t="s">
        <v>161</v>
      </c>
      <c r="C8" s="117" t="s">
        <v>91</v>
      </c>
      <c r="D8" s="117">
        <v>140</v>
      </c>
      <c r="E8" s="112"/>
      <c r="F8" s="112"/>
      <c r="G8" s="112"/>
      <c r="H8" s="112" t="s">
        <v>169</v>
      </c>
    </row>
    <row r="9" spans="1:8">
      <c r="A9" s="112">
        <v>6</v>
      </c>
      <c r="B9" s="113" t="s">
        <v>172</v>
      </c>
      <c r="C9" s="117" t="s">
        <v>91</v>
      </c>
      <c r="D9" s="117">
        <v>50</v>
      </c>
      <c r="E9" s="112"/>
      <c r="F9" s="112"/>
      <c r="G9" s="112"/>
      <c r="H9" s="112" t="s">
        <v>169</v>
      </c>
    </row>
    <row r="10" spans="1:8" s="75" customFormat="1">
      <c r="A10" s="112">
        <v>7</v>
      </c>
      <c r="B10" s="113" t="s">
        <v>253</v>
      </c>
      <c r="C10" s="117" t="s">
        <v>117</v>
      </c>
      <c r="D10" s="117">
        <v>46</v>
      </c>
      <c r="E10" s="112"/>
      <c r="F10" s="112"/>
      <c r="G10" s="112"/>
      <c r="H10" s="112" t="s">
        <v>169</v>
      </c>
    </row>
    <row r="11" spans="1:8" s="75" customFormat="1">
      <c r="A11" s="112">
        <v>8</v>
      </c>
      <c r="B11" s="187" t="s">
        <v>214</v>
      </c>
      <c r="C11" s="117" t="s">
        <v>117</v>
      </c>
      <c r="D11" s="117">
        <v>18</v>
      </c>
      <c r="E11" s="112"/>
      <c r="F11" s="112"/>
      <c r="G11" s="112"/>
      <c r="H11" s="112" t="s">
        <v>169</v>
      </c>
    </row>
    <row r="12" spans="1:8" s="75" customFormat="1">
      <c r="A12" s="112">
        <v>9</v>
      </c>
      <c r="B12" s="187" t="s">
        <v>215</v>
      </c>
      <c r="C12" s="117" t="s">
        <v>117</v>
      </c>
      <c r="D12" s="117">
        <v>32</v>
      </c>
      <c r="E12" s="112"/>
      <c r="F12" s="112"/>
      <c r="G12" s="112"/>
      <c r="H12" s="112" t="s">
        <v>169</v>
      </c>
    </row>
    <row r="13" spans="1:8" s="75" customFormat="1">
      <c r="A13" s="112">
        <v>10</v>
      </c>
      <c r="B13" s="187" t="s">
        <v>216</v>
      </c>
      <c r="C13" s="117" t="s">
        <v>117</v>
      </c>
      <c r="D13" s="117">
        <v>10</v>
      </c>
      <c r="E13" s="112"/>
      <c r="F13" s="112"/>
      <c r="G13" s="112"/>
      <c r="H13" s="112" t="s">
        <v>169</v>
      </c>
    </row>
    <row r="14" spans="1:8" s="75" customFormat="1">
      <c r="A14" s="112">
        <v>11</v>
      </c>
      <c r="B14" s="187" t="s">
        <v>217</v>
      </c>
      <c r="C14" s="117" t="s">
        <v>117</v>
      </c>
      <c r="D14" s="117">
        <v>1</v>
      </c>
      <c r="E14" s="112"/>
      <c r="F14" s="112"/>
      <c r="G14" s="112"/>
      <c r="H14" s="112" t="s">
        <v>169</v>
      </c>
    </row>
    <row r="15" spans="1:8" s="75" customFormat="1">
      <c r="A15" s="112">
        <v>12</v>
      </c>
      <c r="B15" s="187" t="s">
        <v>218</v>
      </c>
      <c r="C15" s="117" t="s">
        <v>117</v>
      </c>
      <c r="D15" s="117">
        <v>48</v>
      </c>
      <c r="E15" s="112"/>
      <c r="F15" s="112"/>
      <c r="G15" s="112"/>
      <c r="H15" s="112" t="s">
        <v>169</v>
      </c>
    </row>
    <row r="16" spans="1:8" s="75" customFormat="1">
      <c r="A16" s="112">
        <v>13</v>
      </c>
      <c r="B16" s="187" t="s">
        <v>213</v>
      </c>
      <c r="C16" s="117" t="s">
        <v>117</v>
      </c>
      <c r="D16" s="117">
        <v>9</v>
      </c>
      <c r="E16" s="112"/>
      <c r="F16" s="112"/>
      <c r="G16" s="112"/>
      <c r="H16" s="112" t="s">
        <v>169</v>
      </c>
    </row>
    <row r="17" spans="1:8" s="75" customFormat="1">
      <c r="A17" s="112">
        <v>14</v>
      </c>
      <c r="B17" s="188" t="s">
        <v>219</v>
      </c>
      <c r="C17" s="117" t="s">
        <v>176</v>
      </c>
      <c r="D17" s="117">
        <v>10</v>
      </c>
      <c r="E17" s="112"/>
      <c r="F17" s="112"/>
      <c r="G17" s="112"/>
      <c r="H17" s="112" t="s">
        <v>169</v>
      </c>
    </row>
    <row r="18" spans="1:8" s="75" customFormat="1">
      <c r="A18" s="112">
        <v>15</v>
      </c>
      <c r="B18" s="188" t="s">
        <v>220</v>
      </c>
      <c r="C18" s="117" t="s">
        <v>176</v>
      </c>
      <c r="D18" s="117">
        <v>5</v>
      </c>
      <c r="E18" s="112"/>
      <c r="F18" s="112"/>
      <c r="G18" s="112"/>
      <c r="H18" s="112" t="s">
        <v>169</v>
      </c>
    </row>
    <row r="19" spans="1:8" s="75" customFormat="1">
      <c r="A19" s="112">
        <v>16</v>
      </c>
      <c r="B19" s="188" t="s">
        <v>254</v>
      </c>
      <c r="C19" s="117" t="s">
        <v>176</v>
      </c>
      <c r="D19" s="117">
        <v>10</v>
      </c>
      <c r="E19" s="112"/>
      <c r="F19" s="112"/>
      <c r="G19" s="112"/>
      <c r="H19" s="112" t="s">
        <v>169</v>
      </c>
    </row>
    <row r="20" spans="1:8" s="75" customFormat="1">
      <c r="A20" s="112">
        <v>17</v>
      </c>
      <c r="B20" s="188" t="s">
        <v>221</v>
      </c>
      <c r="C20" s="117" t="s">
        <v>175</v>
      </c>
      <c r="D20" s="117">
        <v>20</v>
      </c>
      <c r="E20" s="112"/>
      <c r="F20" s="112"/>
      <c r="G20" s="112"/>
      <c r="H20" s="112" t="s">
        <v>169</v>
      </c>
    </row>
    <row r="21" spans="1:8" s="75" customFormat="1">
      <c r="A21" s="112">
        <v>18</v>
      </c>
      <c r="B21" s="188" t="s">
        <v>251</v>
      </c>
      <c r="C21" s="117" t="s">
        <v>176</v>
      </c>
      <c r="D21" s="117">
        <v>40</v>
      </c>
      <c r="E21" s="112"/>
      <c r="F21" s="112"/>
      <c r="G21" s="112"/>
      <c r="H21" s="112" t="s">
        <v>169</v>
      </c>
    </row>
    <row r="22" spans="1:8" s="75" customFormat="1">
      <c r="A22" s="112">
        <v>19</v>
      </c>
      <c r="B22" s="188" t="s">
        <v>222</v>
      </c>
      <c r="C22" s="117" t="s">
        <v>176</v>
      </c>
      <c r="D22" s="117">
        <v>40</v>
      </c>
      <c r="E22" s="112"/>
      <c r="F22" s="112"/>
      <c r="G22" s="112"/>
      <c r="H22" s="112" t="s">
        <v>169</v>
      </c>
    </row>
    <row r="23" spans="1:8" s="75" customFormat="1">
      <c r="A23" s="112">
        <v>20</v>
      </c>
      <c r="B23" s="188" t="s">
        <v>228</v>
      </c>
      <c r="C23" s="117" t="s">
        <v>176</v>
      </c>
      <c r="D23" s="117">
        <v>40</v>
      </c>
      <c r="E23" s="112"/>
      <c r="F23" s="112"/>
      <c r="G23" s="112"/>
      <c r="H23" s="112" t="s">
        <v>169</v>
      </c>
    </row>
    <row r="24" spans="1:8" s="75" customFormat="1">
      <c r="A24" s="112">
        <v>21</v>
      </c>
      <c r="B24" s="188" t="s">
        <v>223</v>
      </c>
      <c r="C24" s="117" t="s">
        <v>176</v>
      </c>
      <c r="D24" s="117">
        <v>5</v>
      </c>
      <c r="E24" s="112"/>
      <c r="F24" s="112"/>
      <c r="G24" s="112"/>
      <c r="H24" s="112" t="s">
        <v>169</v>
      </c>
    </row>
    <row r="25" spans="1:8" s="75" customFormat="1">
      <c r="A25" s="112">
        <v>22</v>
      </c>
      <c r="B25" s="188" t="s">
        <v>229</v>
      </c>
      <c r="C25" s="117" t="s">
        <v>91</v>
      </c>
      <c r="D25" s="117">
        <v>150</v>
      </c>
      <c r="E25" s="112"/>
      <c r="F25" s="112"/>
      <c r="G25" s="112"/>
      <c r="H25" s="112" t="s">
        <v>169</v>
      </c>
    </row>
    <row r="26" spans="1:8" s="75" customFormat="1">
      <c r="A26" s="112">
        <v>23</v>
      </c>
      <c r="B26" s="188" t="s">
        <v>155</v>
      </c>
      <c r="C26" s="117" t="s">
        <v>256</v>
      </c>
      <c r="D26" s="117">
        <v>40</v>
      </c>
      <c r="E26" s="112"/>
      <c r="F26" s="112"/>
      <c r="G26" s="112"/>
      <c r="H26" s="112" t="s">
        <v>169</v>
      </c>
    </row>
    <row r="27" spans="1:8" s="75" customFormat="1">
      <c r="A27" s="112">
        <v>24</v>
      </c>
      <c r="B27" s="187" t="s">
        <v>224</v>
      </c>
      <c r="C27" s="117" t="s">
        <v>91</v>
      </c>
      <c r="D27" s="117">
        <v>5</v>
      </c>
      <c r="E27" s="112"/>
      <c r="F27" s="112"/>
      <c r="G27" s="112"/>
      <c r="H27" s="112" t="s">
        <v>169</v>
      </c>
    </row>
    <row r="28" spans="1:8" s="75" customFormat="1">
      <c r="A28" s="112">
        <v>25</v>
      </c>
      <c r="B28" s="187" t="s">
        <v>225</v>
      </c>
      <c r="C28" s="117" t="s">
        <v>117</v>
      </c>
      <c r="D28" s="117">
        <v>5</v>
      </c>
      <c r="E28" s="112"/>
      <c r="F28" s="112"/>
      <c r="G28" s="112"/>
      <c r="H28" s="112" t="s">
        <v>169</v>
      </c>
    </row>
    <row r="29" spans="1:8" s="75" customFormat="1">
      <c r="A29" s="112">
        <v>26</v>
      </c>
      <c r="B29" s="187" t="s">
        <v>302</v>
      </c>
      <c r="C29" s="117" t="s">
        <v>117</v>
      </c>
      <c r="D29" s="117">
        <v>5</v>
      </c>
      <c r="E29" s="112"/>
      <c r="F29" s="112"/>
      <c r="G29" s="112"/>
      <c r="H29" s="112" t="s">
        <v>169</v>
      </c>
    </row>
    <row r="30" spans="1:8" s="75" customFormat="1">
      <c r="A30" s="112">
        <v>27</v>
      </c>
      <c r="B30" s="187" t="s">
        <v>255</v>
      </c>
      <c r="C30" s="117" t="s">
        <v>117</v>
      </c>
      <c r="D30" s="117">
        <v>5</v>
      </c>
      <c r="E30" s="112"/>
      <c r="F30" s="112"/>
      <c r="G30" s="112"/>
      <c r="H30" s="112" t="s">
        <v>169</v>
      </c>
    </row>
    <row r="31" spans="1:8" s="75" customFormat="1">
      <c r="A31" s="112">
        <v>28</v>
      </c>
      <c r="B31" s="188" t="s">
        <v>226</v>
      </c>
      <c r="C31" s="117" t="s">
        <v>117</v>
      </c>
      <c r="D31" s="117">
        <v>2</v>
      </c>
      <c r="E31" s="112"/>
      <c r="F31" s="112"/>
      <c r="G31" s="112"/>
      <c r="H31" s="112" t="s">
        <v>169</v>
      </c>
    </row>
    <row r="32" spans="1:8" s="75" customFormat="1">
      <c r="A32" s="112">
        <v>29</v>
      </c>
      <c r="B32" s="188" t="s">
        <v>227</v>
      </c>
      <c r="C32" s="117" t="s">
        <v>117</v>
      </c>
      <c r="D32" s="117">
        <v>2</v>
      </c>
      <c r="E32" s="112"/>
      <c r="F32" s="112"/>
      <c r="G32" s="112"/>
      <c r="H32" s="112" t="s">
        <v>169</v>
      </c>
    </row>
    <row r="33" spans="1:8" s="75" customFormat="1">
      <c r="A33" s="112">
        <v>30</v>
      </c>
      <c r="B33" s="113" t="s">
        <v>230</v>
      </c>
      <c r="C33" s="117" t="s">
        <v>256</v>
      </c>
      <c r="D33" s="117">
        <v>1</v>
      </c>
      <c r="E33" s="112"/>
      <c r="F33" s="112"/>
      <c r="G33" s="112"/>
      <c r="H33" s="112" t="s">
        <v>169</v>
      </c>
    </row>
    <row r="34" spans="1:8" s="75" customFormat="1">
      <c r="A34" s="112">
        <v>31</v>
      </c>
      <c r="B34" s="113" t="s">
        <v>178</v>
      </c>
      <c r="C34" s="117" t="s">
        <v>20</v>
      </c>
      <c r="D34" s="117">
        <v>50</v>
      </c>
      <c r="E34" s="112"/>
      <c r="F34" s="112"/>
      <c r="G34" s="112"/>
      <c r="H34" s="112" t="s">
        <v>169</v>
      </c>
    </row>
    <row r="35" spans="1:8" s="75" customFormat="1">
      <c r="A35" s="112">
        <v>32</v>
      </c>
      <c r="B35" s="115" t="s">
        <v>231</v>
      </c>
      <c r="C35" s="117" t="s">
        <v>117</v>
      </c>
      <c r="D35" s="117">
        <v>2</v>
      </c>
      <c r="E35" s="112"/>
      <c r="F35" s="112"/>
      <c r="G35" s="112"/>
      <c r="H35" s="112" t="s">
        <v>169</v>
      </c>
    </row>
    <row r="36" spans="1:8" s="75" customFormat="1">
      <c r="A36" s="112">
        <v>33</v>
      </c>
      <c r="B36" s="113" t="s">
        <v>232</v>
      </c>
      <c r="C36" s="117" t="s">
        <v>117</v>
      </c>
      <c r="D36" s="117">
        <v>20</v>
      </c>
      <c r="E36" s="112"/>
      <c r="F36" s="112"/>
      <c r="G36" s="112"/>
      <c r="H36" s="112" t="s">
        <v>169</v>
      </c>
    </row>
    <row r="37" spans="1:8" s="75" customFormat="1">
      <c r="A37" s="112">
        <v>34</v>
      </c>
      <c r="B37" s="113" t="s">
        <v>257</v>
      </c>
      <c r="C37" s="117" t="s">
        <v>258</v>
      </c>
      <c r="D37" s="117">
        <v>10</v>
      </c>
      <c r="E37" s="112"/>
      <c r="F37" s="112"/>
      <c r="G37" s="112"/>
      <c r="H37" s="112" t="s">
        <v>169</v>
      </c>
    </row>
    <row r="38" spans="1:8" s="75" customFormat="1">
      <c r="A38" s="112">
        <v>35</v>
      </c>
      <c r="B38" s="113" t="s">
        <v>233</v>
      </c>
      <c r="C38" s="117" t="s">
        <v>258</v>
      </c>
      <c r="D38" s="117">
        <v>200</v>
      </c>
      <c r="E38" s="112"/>
      <c r="F38" s="112"/>
      <c r="G38" s="112"/>
      <c r="H38" s="112" t="s">
        <v>169</v>
      </c>
    </row>
    <row r="39" spans="1:8" s="75" customFormat="1">
      <c r="A39" s="112">
        <v>36</v>
      </c>
      <c r="B39" s="113" t="s">
        <v>234</v>
      </c>
      <c r="C39" s="117" t="s">
        <v>258</v>
      </c>
      <c r="D39" s="117">
        <v>20</v>
      </c>
      <c r="E39" s="112"/>
      <c r="F39" s="112"/>
      <c r="G39" s="112"/>
      <c r="H39" s="112" t="s">
        <v>169</v>
      </c>
    </row>
    <row r="40" spans="1:8" s="75" customFormat="1">
      <c r="A40" s="112">
        <v>37</v>
      </c>
      <c r="B40" s="113" t="s">
        <v>235</v>
      </c>
      <c r="C40" s="117" t="s">
        <v>117</v>
      </c>
      <c r="D40" s="117">
        <v>1</v>
      </c>
      <c r="E40" s="112"/>
      <c r="F40" s="112"/>
      <c r="G40" s="112"/>
      <c r="H40" s="112" t="s">
        <v>169</v>
      </c>
    </row>
    <row r="41" spans="1:8" s="75" customFormat="1">
      <c r="A41" s="112">
        <v>38</v>
      </c>
      <c r="B41" s="113" t="s">
        <v>236</v>
      </c>
      <c r="C41" s="117" t="s">
        <v>117</v>
      </c>
      <c r="D41" s="117">
        <v>10</v>
      </c>
      <c r="E41" s="112"/>
      <c r="F41" s="112"/>
      <c r="G41" s="112"/>
      <c r="H41" s="112" t="s">
        <v>169</v>
      </c>
    </row>
    <row r="42" spans="1:8" s="75" customFormat="1">
      <c r="A42" s="112">
        <v>39</v>
      </c>
      <c r="B42" s="113" t="s">
        <v>237</v>
      </c>
      <c r="C42" s="117" t="s">
        <v>117</v>
      </c>
      <c r="D42" s="117">
        <v>2</v>
      </c>
      <c r="E42" s="112"/>
      <c r="F42" s="112"/>
      <c r="G42" s="112"/>
      <c r="H42" s="112" t="s">
        <v>169</v>
      </c>
    </row>
    <row r="43" spans="1:8" s="75" customFormat="1">
      <c r="A43" s="112">
        <v>40</v>
      </c>
      <c r="B43" s="113" t="s">
        <v>238</v>
      </c>
      <c r="C43" s="117" t="s">
        <v>117</v>
      </c>
      <c r="D43" s="117">
        <v>5</v>
      </c>
      <c r="E43" s="112"/>
      <c r="F43" s="112"/>
      <c r="G43" s="112"/>
      <c r="H43" s="112" t="s">
        <v>169</v>
      </c>
    </row>
    <row r="44" spans="1:8" s="75" customFormat="1">
      <c r="A44" s="112">
        <v>41</v>
      </c>
      <c r="B44" s="113" t="s">
        <v>208</v>
      </c>
      <c r="C44" s="117" t="s">
        <v>117</v>
      </c>
      <c r="D44" s="117">
        <v>2</v>
      </c>
      <c r="E44" s="112"/>
      <c r="F44" s="112"/>
      <c r="G44" s="112"/>
      <c r="H44" s="112" t="s">
        <v>169</v>
      </c>
    </row>
    <row r="45" spans="1:8" s="75" customFormat="1" ht="26.25">
      <c r="A45" s="112">
        <v>42</v>
      </c>
      <c r="B45" s="116" t="s">
        <v>207</v>
      </c>
      <c r="C45" s="117" t="s">
        <v>117</v>
      </c>
      <c r="D45" s="117">
        <v>2</v>
      </c>
      <c r="E45" s="112"/>
      <c r="F45" s="112"/>
      <c r="G45" s="112"/>
      <c r="H45" s="112" t="s">
        <v>169</v>
      </c>
    </row>
    <row r="46" spans="1:8" s="75" customFormat="1">
      <c r="A46" s="112">
        <v>43</v>
      </c>
      <c r="B46" s="116" t="s">
        <v>239</v>
      </c>
      <c r="C46" s="117" t="s">
        <v>117</v>
      </c>
      <c r="D46" s="117">
        <v>2</v>
      </c>
      <c r="E46" s="112"/>
      <c r="F46" s="112"/>
      <c r="G46" s="112"/>
      <c r="H46" s="112" t="s">
        <v>169</v>
      </c>
    </row>
    <row r="47" spans="1:8" s="75" customFormat="1">
      <c r="A47" s="112">
        <v>44</v>
      </c>
      <c r="B47" s="116" t="s">
        <v>240</v>
      </c>
      <c r="C47" s="117" t="s">
        <v>117</v>
      </c>
      <c r="D47" s="117">
        <v>1</v>
      </c>
      <c r="E47" s="112"/>
      <c r="F47" s="112"/>
      <c r="G47" s="112"/>
      <c r="H47" s="112" t="s">
        <v>169</v>
      </c>
    </row>
    <row r="48" spans="1:8" s="75" customFormat="1">
      <c r="A48" s="112">
        <v>45</v>
      </c>
      <c r="B48" s="116" t="s">
        <v>241</v>
      </c>
      <c r="C48" s="117" t="s">
        <v>117</v>
      </c>
      <c r="D48" s="117">
        <v>10</v>
      </c>
      <c r="E48" s="112"/>
      <c r="F48" s="112"/>
      <c r="G48" s="112"/>
      <c r="H48" s="112" t="s">
        <v>169</v>
      </c>
    </row>
    <row r="49" spans="1:8" s="75" customFormat="1">
      <c r="A49" s="112">
        <v>46</v>
      </c>
      <c r="B49" s="116" t="s">
        <v>242</v>
      </c>
      <c r="C49" s="117" t="s">
        <v>117</v>
      </c>
      <c r="D49" s="117">
        <v>50</v>
      </c>
      <c r="E49" s="112"/>
      <c r="F49" s="112"/>
      <c r="G49" s="112"/>
      <c r="H49" s="112" t="s">
        <v>169</v>
      </c>
    </row>
    <row r="50" spans="1:8" s="75" customFormat="1">
      <c r="A50" s="112">
        <v>47</v>
      </c>
      <c r="B50" s="116" t="s">
        <v>243</v>
      </c>
      <c r="C50" s="117" t="s">
        <v>117</v>
      </c>
      <c r="D50" s="117">
        <v>2</v>
      </c>
      <c r="E50" s="112"/>
      <c r="F50" s="112"/>
      <c r="G50" s="112"/>
      <c r="H50" s="112" t="s">
        <v>169</v>
      </c>
    </row>
    <row r="51" spans="1:8" s="75" customFormat="1">
      <c r="A51" s="112">
        <v>48</v>
      </c>
      <c r="B51" s="116" t="s">
        <v>244</v>
      </c>
      <c r="C51" s="117" t="s">
        <v>117</v>
      </c>
      <c r="D51" s="117">
        <v>10</v>
      </c>
      <c r="E51" s="112"/>
      <c r="F51" s="112"/>
      <c r="G51" s="112"/>
      <c r="H51" s="112" t="s">
        <v>169</v>
      </c>
    </row>
    <row r="52" spans="1:8" s="75" customFormat="1">
      <c r="A52" s="112">
        <v>49</v>
      </c>
      <c r="B52" s="116" t="s">
        <v>245</v>
      </c>
      <c r="C52" s="117" t="s">
        <v>117</v>
      </c>
      <c r="D52" s="117">
        <v>5</v>
      </c>
      <c r="E52" s="112"/>
      <c r="F52" s="112"/>
      <c r="G52" s="112"/>
      <c r="H52" s="112" t="s">
        <v>169</v>
      </c>
    </row>
    <row r="53" spans="1:8" s="75" customFormat="1">
      <c r="A53" s="112">
        <v>50</v>
      </c>
      <c r="B53" s="116" t="s">
        <v>246</v>
      </c>
      <c r="C53" s="117" t="s">
        <v>117</v>
      </c>
      <c r="D53" s="117">
        <v>2</v>
      </c>
      <c r="E53" s="112"/>
      <c r="F53" s="112"/>
      <c r="G53" s="112"/>
      <c r="H53" s="112" t="s">
        <v>169</v>
      </c>
    </row>
    <row r="54" spans="1:8" s="75" customFormat="1">
      <c r="A54" s="112">
        <v>51</v>
      </c>
      <c r="B54" s="116" t="s">
        <v>247</v>
      </c>
      <c r="C54" s="117" t="s">
        <v>117</v>
      </c>
      <c r="D54" s="117">
        <v>5</v>
      </c>
      <c r="E54" s="112"/>
      <c r="F54" s="112"/>
      <c r="G54" s="112"/>
      <c r="H54" s="112" t="s">
        <v>169</v>
      </c>
    </row>
    <row r="55" spans="1:8" s="75" customFormat="1">
      <c r="A55" s="112">
        <v>52</v>
      </c>
      <c r="B55" s="116" t="s">
        <v>248</v>
      </c>
      <c r="C55" s="117" t="s">
        <v>117</v>
      </c>
      <c r="D55" s="117">
        <v>1</v>
      </c>
      <c r="E55" s="112"/>
      <c r="F55" s="112"/>
      <c r="G55" s="112"/>
      <c r="H55" s="112" t="s">
        <v>169</v>
      </c>
    </row>
    <row r="56" spans="1:8" s="75" customFormat="1">
      <c r="A56" s="112">
        <v>53</v>
      </c>
      <c r="B56" s="116" t="s">
        <v>249</v>
      </c>
      <c r="C56" s="117" t="s">
        <v>152</v>
      </c>
      <c r="D56" s="117">
        <v>30</v>
      </c>
      <c r="E56" s="112"/>
      <c r="F56" s="112"/>
      <c r="G56" s="112"/>
      <c r="H56" s="112" t="s">
        <v>169</v>
      </c>
    </row>
    <row r="57" spans="1:8" s="75" customFormat="1">
      <c r="A57" s="112">
        <v>54</v>
      </c>
      <c r="B57" s="116" t="s">
        <v>289</v>
      </c>
      <c r="C57" s="117" t="s">
        <v>176</v>
      </c>
      <c r="D57" s="117">
        <v>10</v>
      </c>
      <c r="E57" s="112"/>
      <c r="F57" s="112"/>
      <c r="G57" s="112"/>
      <c r="H57" s="112" t="s">
        <v>169</v>
      </c>
    </row>
    <row r="58" spans="1:8">
      <c r="A58" s="112">
        <v>55</v>
      </c>
      <c r="B58" s="113" t="s">
        <v>173</v>
      </c>
      <c r="C58" s="189" t="s">
        <v>91</v>
      </c>
      <c r="D58" s="189">
        <v>5</v>
      </c>
      <c r="E58" s="117"/>
      <c r="F58" s="117"/>
      <c r="G58" s="117"/>
      <c r="H58" s="112" t="s">
        <v>169</v>
      </c>
    </row>
    <row r="59" spans="1:8">
      <c r="A59" s="112">
        <v>56</v>
      </c>
      <c r="B59" s="113" t="s">
        <v>174</v>
      </c>
      <c r="C59" s="189" t="s">
        <v>91</v>
      </c>
      <c r="D59" s="189">
        <v>5</v>
      </c>
      <c r="E59" s="117"/>
      <c r="F59" s="117"/>
      <c r="G59" s="117"/>
      <c r="H59" s="112" t="s">
        <v>169</v>
      </c>
    </row>
    <row r="60" spans="1:8" s="75" customFormat="1">
      <c r="A60" s="112">
        <v>57</v>
      </c>
      <c r="B60" s="122" t="s">
        <v>282</v>
      </c>
      <c r="C60" s="118" t="s">
        <v>91</v>
      </c>
      <c r="D60" s="118">
        <v>1</v>
      </c>
      <c r="E60" s="118"/>
      <c r="F60" s="118"/>
      <c r="G60" s="118"/>
      <c r="H60" s="112" t="s">
        <v>169</v>
      </c>
    </row>
    <row r="61" spans="1:8" s="75" customFormat="1">
      <c r="A61" s="112">
        <v>58</v>
      </c>
      <c r="B61" s="122" t="s">
        <v>283</v>
      </c>
      <c r="C61" s="118" t="s">
        <v>91</v>
      </c>
      <c r="D61" s="118">
        <v>10</v>
      </c>
      <c r="E61" s="118"/>
      <c r="F61" s="118"/>
      <c r="G61" s="118"/>
      <c r="H61" s="112" t="s">
        <v>169</v>
      </c>
    </row>
    <row r="62" spans="1:8" s="75" customFormat="1">
      <c r="A62" s="112">
        <v>59</v>
      </c>
      <c r="B62" s="122" t="s">
        <v>299</v>
      </c>
      <c r="C62" s="118" t="s">
        <v>117</v>
      </c>
      <c r="D62" s="118">
        <v>5</v>
      </c>
      <c r="E62" s="118"/>
      <c r="F62" s="118"/>
      <c r="G62" s="118"/>
      <c r="H62" s="112" t="s">
        <v>169</v>
      </c>
    </row>
    <row r="63" spans="1:8" s="75" customFormat="1">
      <c r="A63" s="112">
        <v>60</v>
      </c>
      <c r="B63" s="122" t="s">
        <v>300</v>
      </c>
      <c r="C63" s="118" t="s">
        <v>91</v>
      </c>
      <c r="D63" s="118">
        <v>5</v>
      </c>
      <c r="E63" s="118"/>
      <c r="F63" s="118"/>
      <c r="G63" s="118"/>
      <c r="H63" s="112" t="s">
        <v>169</v>
      </c>
    </row>
    <row r="64" spans="1:8" s="75" customFormat="1">
      <c r="A64" s="112">
        <v>61</v>
      </c>
      <c r="B64" s="122" t="s">
        <v>160</v>
      </c>
      <c r="C64" s="118" t="s">
        <v>91</v>
      </c>
      <c r="D64" s="118">
        <v>1</v>
      </c>
      <c r="E64" s="118"/>
      <c r="F64" s="118"/>
      <c r="G64" s="118"/>
      <c r="H64" s="112" t="s">
        <v>169</v>
      </c>
    </row>
    <row r="65" spans="1:8" s="75" customFormat="1">
      <c r="A65" s="112">
        <v>62</v>
      </c>
      <c r="B65" s="122" t="s">
        <v>153</v>
      </c>
      <c r="C65" s="118" t="s">
        <v>91</v>
      </c>
      <c r="D65" s="118">
        <v>1</v>
      </c>
      <c r="E65" s="118"/>
      <c r="F65" s="118"/>
      <c r="G65" s="118"/>
      <c r="H65" s="112" t="s">
        <v>169</v>
      </c>
    </row>
    <row r="66" spans="1:8" s="75" customFormat="1">
      <c r="A66" s="112">
        <v>63</v>
      </c>
      <c r="B66" s="122" t="s">
        <v>301</v>
      </c>
      <c r="C66" s="118" t="s">
        <v>91</v>
      </c>
      <c r="D66" s="118">
        <v>1</v>
      </c>
      <c r="E66" s="118"/>
      <c r="F66" s="118"/>
      <c r="G66" s="118"/>
      <c r="H66" s="112" t="s">
        <v>169</v>
      </c>
    </row>
    <row r="67" spans="1:8">
      <c r="A67" s="112"/>
      <c r="B67" s="119" t="s">
        <v>179</v>
      </c>
      <c r="C67" s="112"/>
      <c r="D67" s="112"/>
      <c r="E67" s="112"/>
      <c r="F67" s="112"/>
      <c r="G67" s="112"/>
      <c r="H67" s="112"/>
    </row>
    <row r="68" spans="1:8">
      <c r="A68" s="120" t="s">
        <v>180</v>
      </c>
      <c r="B68" s="121" t="s">
        <v>181</v>
      </c>
      <c r="C68" s="120"/>
      <c r="D68" s="120"/>
      <c r="E68" s="120"/>
      <c r="F68" s="120"/>
      <c r="G68" s="120"/>
      <c r="H68" s="112" t="s">
        <v>169</v>
      </c>
    </row>
    <row r="69" spans="1:8">
      <c r="A69" s="120">
        <v>1</v>
      </c>
      <c r="B69" s="113" t="s">
        <v>182</v>
      </c>
      <c r="C69" s="112" t="s">
        <v>152</v>
      </c>
      <c r="D69" s="112">
        <v>1</v>
      </c>
      <c r="E69" s="120"/>
      <c r="F69" s="120"/>
      <c r="G69" s="120"/>
      <c r="H69" s="112" t="s">
        <v>169</v>
      </c>
    </row>
    <row r="70" spans="1:8">
      <c r="A70" s="120">
        <v>2</v>
      </c>
      <c r="B70" s="113" t="s">
        <v>183</v>
      </c>
      <c r="C70" s="112" t="s">
        <v>152</v>
      </c>
      <c r="D70" s="112">
        <v>1</v>
      </c>
      <c r="E70" s="120"/>
      <c r="F70" s="120"/>
      <c r="G70" s="120"/>
      <c r="H70" s="112" t="s">
        <v>169</v>
      </c>
    </row>
    <row r="71" spans="1:8">
      <c r="A71" s="120">
        <v>3</v>
      </c>
      <c r="B71" s="113" t="s">
        <v>184</v>
      </c>
      <c r="C71" s="112" t="s">
        <v>152</v>
      </c>
      <c r="D71" s="112">
        <v>1</v>
      </c>
      <c r="E71" s="112"/>
      <c r="F71" s="112"/>
      <c r="G71" s="112"/>
      <c r="H71" s="112" t="s">
        <v>169</v>
      </c>
    </row>
    <row r="72" spans="1:8">
      <c r="A72" s="120">
        <v>4</v>
      </c>
      <c r="B72" s="113" t="s">
        <v>185</v>
      </c>
      <c r="C72" s="112" t="s">
        <v>152</v>
      </c>
      <c r="D72" s="112">
        <v>1</v>
      </c>
      <c r="E72" s="112"/>
      <c r="F72" s="112"/>
      <c r="G72" s="112"/>
      <c r="H72" s="112" t="s">
        <v>169</v>
      </c>
    </row>
    <row r="73" spans="1:8">
      <c r="A73" s="120">
        <v>5</v>
      </c>
      <c r="B73" s="113" t="s">
        <v>186</v>
      </c>
      <c r="C73" s="112" t="s">
        <v>152</v>
      </c>
      <c r="D73" s="112">
        <v>1</v>
      </c>
      <c r="E73" s="112"/>
      <c r="F73" s="112"/>
      <c r="G73" s="112"/>
      <c r="H73" s="112" t="s">
        <v>169</v>
      </c>
    </row>
    <row r="74" spans="1:8">
      <c r="A74" s="120">
        <v>6</v>
      </c>
      <c r="B74" s="122" t="s">
        <v>187</v>
      </c>
      <c r="C74" s="112" t="s">
        <v>152</v>
      </c>
      <c r="D74" s="112">
        <v>1</v>
      </c>
      <c r="E74" s="112"/>
      <c r="F74" s="112"/>
      <c r="G74" s="112"/>
      <c r="H74" s="112" t="s">
        <v>169</v>
      </c>
    </row>
    <row r="75" spans="1:8">
      <c r="A75" s="112"/>
      <c r="B75" s="121" t="s">
        <v>188</v>
      </c>
      <c r="C75" s="112"/>
      <c r="D75" s="112"/>
      <c r="E75" s="112"/>
      <c r="F75" s="112"/>
      <c r="G75" s="112"/>
      <c r="H75" s="112"/>
    </row>
    <row r="76" spans="1:8">
      <c r="A76" s="120" t="s">
        <v>159</v>
      </c>
      <c r="B76" s="119" t="s">
        <v>199</v>
      </c>
      <c r="C76" s="190"/>
      <c r="D76" s="190"/>
      <c r="E76" s="124"/>
      <c r="F76" s="124"/>
      <c r="G76" s="124"/>
      <c r="H76" s="112"/>
    </row>
    <row r="77" spans="1:8">
      <c r="A77" s="112">
        <v>1</v>
      </c>
      <c r="B77" s="114" t="s">
        <v>193</v>
      </c>
      <c r="C77" s="190" t="s">
        <v>194</v>
      </c>
      <c r="D77" s="190">
        <v>1</v>
      </c>
      <c r="E77" s="117"/>
      <c r="F77" s="117"/>
      <c r="G77" s="117"/>
      <c r="H77" s="112" t="s">
        <v>169</v>
      </c>
    </row>
    <row r="78" spans="1:8">
      <c r="A78" s="112">
        <v>2</v>
      </c>
      <c r="B78" s="114" t="s">
        <v>195</v>
      </c>
      <c r="C78" s="190" t="s">
        <v>194</v>
      </c>
      <c r="D78" s="190">
        <v>1</v>
      </c>
      <c r="E78" s="117"/>
      <c r="F78" s="117"/>
      <c r="G78" s="117"/>
      <c r="H78" s="112" t="s">
        <v>169</v>
      </c>
    </row>
    <row r="79" spans="1:8">
      <c r="A79" s="112">
        <v>3</v>
      </c>
      <c r="B79" s="122" t="s">
        <v>196</v>
      </c>
      <c r="C79" s="190" t="s">
        <v>152</v>
      </c>
      <c r="D79" s="190">
        <v>1</v>
      </c>
      <c r="E79" s="117"/>
      <c r="F79" s="117"/>
      <c r="G79" s="117"/>
      <c r="H79" s="112" t="s">
        <v>169</v>
      </c>
    </row>
    <row r="80" spans="1:8">
      <c r="A80" s="112">
        <v>4</v>
      </c>
      <c r="B80" s="122" t="s">
        <v>197</v>
      </c>
      <c r="C80" s="190" t="s">
        <v>152</v>
      </c>
      <c r="D80" s="190">
        <v>1</v>
      </c>
      <c r="E80" s="117"/>
      <c r="F80" s="117"/>
      <c r="G80" s="117"/>
      <c r="H80" s="112" t="s">
        <v>169</v>
      </c>
    </row>
    <row r="81" spans="1:8">
      <c r="A81" s="120" t="s">
        <v>189</v>
      </c>
      <c r="B81" s="119" t="s">
        <v>201</v>
      </c>
      <c r="C81" s="191"/>
      <c r="D81" s="191"/>
      <c r="E81" s="124"/>
      <c r="F81" s="124"/>
      <c r="G81" s="124"/>
      <c r="H81" s="112"/>
    </row>
    <row r="82" spans="1:8">
      <c r="A82" s="112">
        <v>1</v>
      </c>
      <c r="B82" s="114" t="s">
        <v>162</v>
      </c>
      <c r="C82" s="112" t="s">
        <v>202</v>
      </c>
      <c r="D82" s="112">
        <v>1</v>
      </c>
      <c r="E82" s="117"/>
      <c r="F82" s="117"/>
      <c r="G82" s="117"/>
      <c r="H82" s="112" t="s">
        <v>169</v>
      </c>
    </row>
    <row r="83" spans="1:8">
      <c r="A83" s="112">
        <v>2</v>
      </c>
      <c r="B83" s="114" t="s">
        <v>203</v>
      </c>
      <c r="C83" s="112" t="s">
        <v>202</v>
      </c>
      <c r="D83" s="112">
        <v>1</v>
      </c>
      <c r="E83" s="117"/>
      <c r="F83" s="117"/>
      <c r="G83" s="117"/>
      <c r="H83" s="112" t="s">
        <v>169</v>
      </c>
    </row>
    <row r="84" spans="1:8">
      <c r="A84" s="120" t="s">
        <v>192</v>
      </c>
      <c r="B84" s="119" t="s">
        <v>205</v>
      </c>
      <c r="C84" s="120"/>
      <c r="D84" s="120"/>
      <c r="E84" s="124"/>
      <c r="F84" s="124"/>
      <c r="G84" s="124"/>
      <c r="H84" s="112"/>
    </row>
    <row r="85" spans="1:8">
      <c r="A85" s="112">
        <v>1</v>
      </c>
      <c r="B85" s="114" t="s">
        <v>162</v>
      </c>
      <c r="C85" s="112" t="s">
        <v>202</v>
      </c>
      <c r="D85" s="112">
        <v>1</v>
      </c>
      <c r="E85" s="117"/>
      <c r="F85" s="117"/>
      <c r="G85" s="117"/>
      <c r="H85" s="112" t="s">
        <v>169</v>
      </c>
    </row>
    <row r="86" spans="1:8">
      <c r="A86" s="112">
        <v>2</v>
      </c>
      <c r="B86" s="114" t="s">
        <v>203</v>
      </c>
      <c r="C86" s="112" t="s">
        <v>202</v>
      </c>
      <c r="D86" s="112">
        <v>1</v>
      </c>
      <c r="E86" s="117"/>
      <c r="F86" s="117"/>
      <c r="G86" s="117"/>
      <c r="H86" s="112" t="s">
        <v>169</v>
      </c>
    </row>
    <row r="87" spans="1:8">
      <c r="A87" s="112" t="s">
        <v>198</v>
      </c>
      <c r="B87" s="123" t="s">
        <v>295</v>
      </c>
      <c r="C87" s="118"/>
      <c r="D87" s="118"/>
      <c r="E87" s="112"/>
      <c r="F87" s="112"/>
      <c r="G87" s="112"/>
      <c r="H87" s="112"/>
    </row>
    <row r="88" spans="1:8" s="75" customFormat="1">
      <c r="A88" s="112" t="s">
        <v>200</v>
      </c>
      <c r="B88" s="123" t="s">
        <v>281</v>
      </c>
      <c r="C88" s="118"/>
      <c r="D88" s="118"/>
      <c r="E88" s="112"/>
      <c r="F88" s="112"/>
      <c r="G88" s="112"/>
      <c r="H88" s="112"/>
    </row>
    <row r="89" spans="1:8" s="75" customFormat="1">
      <c r="A89" s="112" t="s">
        <v>204</v>
      </c>
      <c r="B89" s="119" t="s">
        <v>296</v>
      </c>
      <c r="C89" s="118"/>
      <c r="D89" s="118"/>
      <c r="E89" s="112"/>
      <c r="F89" s="112"/>
      <c r="G89" s="112"/>
      <c r="H89" s="112"/>
    </row>
    <row r="90" spans="1:8" s="75" customFormat="1">
      <c r="A90" s="112" t="s">
        <v>206</v>
      </c>
      <c r="B90" s="123" t="s">
        <v>284</v>
      </c>
      <c r="C90" s="118"/>
      <c r="D90" s="118"/>
      <c r="E90" s="112"/>
      <c r="F90" s="112"/>
      <c r="G90" s="112"/>
      <c r="H90" s="112"/>
    </row>
    <row r="91" spans="1:8" s="75" customFormat="1">
      <c r="A91" s="112">
        <v>1</v>
      </c>
      <c r="B91" s="123" t="s">
        <v>285</v>
      </c>
      <c r="C91" s="118" t="s">
        <v>94</v>
      </c>
      <c r="D91" s="118">
        <v>1</v>
      </c>
      <c r="E91" s="112"/>
      <c r="F91" s="112"/>
      <c r="G91" s="112"/>
      <c r="H91" s="112"/>
    </row>
    <row r="92" spans="1:8" s="75" customFormat="1">
      <c r="A92" s="112">
        <v>2</v>
      </c>
      <c r="B92" s="123" t="s">
        <v>286</v>
      </c>
      <c r="C92" s="118" t="s">
        <v>94</v>
      </c>
      <c r="D92" s="118">
        <v>1</v>
      </c>
      <c r="E92" s="112"/>
      <c r="F92" s="112"/>
      <c r="G92" s="112"/>
      <c r="H92" s="112"/>
    </row>
    <row r="93" spans="1:8" s="75" customFormat="1">
      <c r="A93" s="112" t="s">
        <v>288</v>
      </c>
      <c r="B93" s="123" t="s">
        <v>11</v>
      </c>
      <c r="C93" s="118"/>
      <c r="D93" s="118"/>
      <c r="E93" s="112"/>
      <c r="F93" s="112"/>
      <c r="G93" s="112"/>
      <c r="H93" s="112"/>
    </row>
    <row r="94" spans="1:8" s="75" customFormat="1">
      <c r="A94" s="112" t="s">
        <v>209</v>
      </c>
      <c r="B94" s="123" t="s">
        <v>211</v>
      </c>
      <c r="C94" s="118"/>
      <c r="D94" s="118"/>
      <c r="E94" s="112"/>
      <c r="F94" s="112"/>
      <c r="G94" s="112"/>
      <c r="H94" s="112"/>
    </row>
    <row r="95" spans="1:8">
      <c r="A95" s="112" t="s">
        <v>287</v>
      </c>
      <c r="B95" s="123" t="s">
        <v>297</v>
      </c>
      <c r="C95" s="118"/>
      <c r="D95" s="118"/>
      <c r="E95" s="112"/>
      <c r="F95" s="112"/>
      <c r="G95" s="112"/>
      <c r="H95" s="112"/>
    </row>
    <row r="96" spans="1:8" ht="15.75">
      <c r="A96" s="125" t="s">
        <v>177</v>
      </c>
      <c r="B96" s="162" t="s">
        <v>298</v>
      </c>
      <c r="C96" s="125"/>
      <c r="D96" s="125"/>
      <c r="E96" s="125"/>
      <c r="F96" s="125"/>
      <c r="G96" s="125"/>
      <c r="H96" s="125"/>
    </row>
  </sheetData>
  <mergeCells count="1">
    <mergeCell ref="A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K44"/>
  <sheetViews>
    <sheetView topLeftCell="A35" workbookViewId="0">
      <selection activeCell="B11" sqref="B11"/>
    </sheetView>
  </sheetViews>
  <sheetFormatPr defaultRowHeight="15"/>
  <cols>
    <col min="2" max="2" width="29.42578125" bestFit="1" customWidth="1"/>
    <col min="10" max="10" width="12.7109375" bestFit="1" customWidth="1"/>
  </cols>
  <sheetData>
    <row r="1" spans="1:11" ht="15.75">
      <c r="A1" s="136" t="s">
        <v>0</v>
      </c>
      <c r="B1" s="137"/>
      <c r="C1" s="137"/>
      <c r="D1" s="137"/>
      <c r="E1" s="137"/>
      <c r="F1" s="137"/>
      <c r="G1" s="137"/>
      <c r="H1" s="137"/>
      <c r="I1" s="137"/>
      <c r="J1" s="137"/>
      <c r="K1" s="138"/>
    </row>
    <row r="2" spans="1:11" ht="15.75">
      <c r="A2" s="139" t="s">
        <v>1</v>
      </c>
      <c r="B2" s="140"/>
      <c r="C2" s="140"/>
      <c r="D2" s="140"/>
      <c r="E2" s="140"/>
      <c r="F2" s="140"/>
      <c r="G2" s="140"/>
      <c r="H2" s="140"/>
      <c r="I2" s="140"/>
      <c r="J2" s="140"/>
      <c r="K2" s="141"/>
    </row>
    <row r="3" spans="1:11" ht="15.75">
      <c r="A3" s="139" t="s">
        <v>2</v>
      </c>
      <c r="B3" s="140"/>
      <c r="C3" s="140"/>
      <c r="D3" s="140"/>
      <c r="E3" s="140"/>
      <c r="F3" s="140"/>
      <c r="G3" s="140"/>
      <c r="H3" s="140"/>
      <c r="I3" s="140"/>
      <c r="J3" s="140"/>
      <c r="K3" s="141"/>
    </row>
    <row r="4" spans="1:11" ht="15.75">
      <c r="A4" s="139" t="s">
        <v>3</v>
      </c>
      <c r="B4" s="140"/>
      <c r="C4" s="140"/>
      <c r="D4" s="140"/>
      <c r="E4" s="140"/>
      <c r="F4" s="140"/>
      <c r="G4" s="140"/>
      <c r="H4" s="140"/>
      <c r="I4" s="140"/>
      <c r="J4" s="140"/>
      <c r="K4" s="141"/>
    </row>
    <row r="5" spans="1:11" ht="18.75">
      <c r="A5" s="142" t="s">
        <v>4</v>
      </c>
      <c r="B5" s="143"/>
      <c r="C5" s="143"/>
      <c r="D5" s="143"/>
      <c r="E5" s="143"/>
      <c r="F5" s="143"/>
      <c r="G5" s="143"/>
      <c r="H5" s="143"/>
      <c r="I5" s="143"/>
      <c r="J5" s="143"/>
      <c r="K5" s="144"/>
    </row>
    <row r="6" spans="1:11" ht="15.75">
      <c r="A6" s="145" t="s">
        <v>111</v>
      </c>
      <c r="B6" s="146"/>
      <c r="C6" s="146"/>
      <c r="D6" s="146"/>
      <c r="E6" s="146"/>
      <c r="F6" s="146"/>
      <c r="G6" s="146"/>
      <c r="H6" s="146"/>
      <c r="I6" s="146"/>
      <c r="J6" s="146"/>
      <c r="K6" s="147"/>
    </row>
    <row r="7" spans="1:11" ht="16.5" thickBot="1">
      <c r="A7" s="133" t="s">
        <v>26</v>
      </c>
      <c r="B7" s="134"/>
      <c r="C7" s="134"/>
      <c r="D7" s="134"/>
      <c r="E7" s="134"/>
      <c r="F7" s="134"/>
      <c r="G7" s="134"/>
      <c r="H7" s="134"/>
      <c r="I7" s="134"/>
      <c r="J7" s="134"/>
      <c r="K7" s="135"/>
    </row>
    <row r="8" spans="1:11" ht="15.75">
      <c r="A8" s="1" t="s">
        <v>5</v>
      </c>
      <c r="B8" s="2" t="s">
        <v>6</v>
      </c>
      <c r="C8" s="2" t="s">
        <v>7</v>
      </c>
      <c r="D8" s="3" t="s">
        <v>8</v>
      </c>
      <c r="E8" s="3" t="s">
        <v>9</v>
      </c>
      <c r="F8" s="3" t="s">
        <v>10</v>
      </c>
      <c r="G8" s="3" t="s">
        <v>11</v>
      </c>
      <c r="H8" s="2" t="s">
        <v>12</v>
      </c>
      <c r="I8" s="2" t="s">
        <v>13</v>
      </c>
      <c r="J8" s="4" t="s">
        <v>14</v>
      </c>
      <c r="K8" s="5" t="s">
        <v>15</v>
      </c>
    </row>
    <row r="9" spans="1:11" ht="15.75">
      <c r="A9" s="6" t="s">
        <v>16</v>
      </c>
      <c r="B9" s="7" t="s">
        <v>17</v>
      </c>
      <c r="C9" s="8"/>
      <c r="D9" s="9"/>
      <c r="E9" s="9"/>
      <c r="F9" s="9"/>
      <c r="G9" s="9"/>
      <c r="H9" s="8"/>
      <c r="I9" s="10"/>
      <c r="J9" s="11"/>
      <c r="K9" s="12"/>
    </row>
    <row r="10" spans="1:11" ht="15.75">
      <c r="A10" s="13">
        <v>1</v>
      </c>
      <c r="B10" s="14" t="s">
        <v>18</v>
      </c>
      <c r="C10" s="15"/>
      <c r="D10" s="16"/>
      <c r="E10" s="16"/>
      <c r="F10" s="16"/>
      <c r="G10" s="16"/>
      <c r="H10" s="15"/>
      <c r="I10" s="14"/>
      <c r="J10" s="17"/>
      <c r="K10" s="18"/>
    </row>
    <row r="11" spans="1:11" ht="77.25" customHeight="1">
      <c r="A11" s="19">
        <v>1.1000000000000001</v>
      </c>
      <c r="B11" s="20" t="str">
        <f>'[14]Civil work est'!$B$11</f>
        <v>Site clearence with thick bush &amp; small  plant  cutting  ,removing of roots ,cut of heaps  of soil,including construction site line and levelling work</v>
      </c>
      <c r="C11" s="15">
        <v>1</v>
      </c>
      <c r="D11" s="131">
        <v>2149.59</v>
      </c>
      <c r="E11" s="132"/>
      <c r="F11" s="16"/>
      <c r="G11" s="16">
        <v>2275.4899999999998</v>
      </c>
      <c r="H11" s="15" t="s">
        <v>19</v>
      </c>
      <c r="I11" s="14"/>
      <c r="J11" s="17"/>
      <c r="K11" s="18"/>
    </row>
    <row r="12" spans="1:11" ht="15.75">
      <c r="A12" s="13"/>
      <c r="B12" s="20"/>
      <c r="C12" s="15"/>
      <c r="D12" s="21"/>
      <c r="E12" s="22"/>
      <c r="F12" s="23" t="s">
        <v>11</v>
      </c>
      <c r="G12" s="23">
        <f>G11/10.76</f>
        <v>211.4767657992565</v>
      </c>
      <c r="H12" s="14" t="s">
        <v>20</v>
      </c>
      <c r="I12" s="14">
        <v>41.4</v>
      </c>
      <c r="J12" s="17">
        <f>G12*I12</f>
        <v>8755.1381040892193</v>
      </c>
      <c r="K12" s="18"/>
    </row>
    <row r="13" spans="1:11" ht="64.5" customHeight="1">
      <c r="A13" s="19">
        <v>1.2</v>
      </c>
      <c r="B13" s="20" t="s">
        <v>21</v>
      </c>
      <c r="C13" s="15"/>
      <c r="D13" s="16"/>
      <c r="E13" s="16"/>
      <c r="F13" s="16"/>
      <c r="G13" s="23"/>
      <c r="H13" s="14"/>
      <c r="I13" s="14"/>
      <c r="J13" s="17"/>
      <c r="K13" s="18"/>
    </row>
    <row r="14" spans="1:11" ht="19.5" customHeight="1">
      <c r="A14" s="19"/>
      <c r="B14" s="29" t="s">
        <v>27</v>
      </c>
      <c r="C14" s="15"/>
      <c r="D14" s="16"/>
      <c r="E14" s="16"/>
      <c r="F14" s="16"/>
      <c r="G14" s="23"/>
      <c r="H14" s="14"/>
      <c r="I14" s="14"/>
      <c r="J14" s="17"/>
      <c r="K14" s="18"/>
    </row>
    <row r="15" spans="1:11" ht="15.75">
      <c r="A15" s="19"/>
      <c r="B15" s="20" t="s">
        <v>23</v>
      </c>
      <c r="C15" s="15">
        <v>8</v>
      </c>
      <c r="D15" s="16">
        <v>5</v>
      </c>
      <c r="E15" s="16">
        <v>5</v>
      </c>
      <c r="F15" s="16">
        <v>6</v>
      </c>
      <c r="G15" s="16">
        <f>FLOOR(C15*D15*E15*F15,0.01)</f>
        <v>1200</v>
      </c>
      <c r="H15" s="14"/>
      <c r="I15" s="14"/>
      <c r="J15" s="17"/>
      <c r="K15" s="18"/>
    </row>
    <row r="16" spans="1:11" ht="15.75">
      <c r="A16" s="19"/>
      <c r="B16" s="20" t="s">
        <v>22</v>
      </c>
      <c r="C16" s="15">
        <v>6</v>
      </c>
      <c r="D16" s="16">
        <v>6</v>
      </c>
      <c r="E16" s="16">
        <v>6</v>
      </c>
      <c r="F16" s="16">
        <v>6</v>
      </c>
      <c r="G16" s="16">
        <f t="shared" ref="G16" si="0">FLOOR(C16*D16*E16*F16,0.01)</f>
        <v>1296</v>
      </c>
      <c r="H16" s="14"/>
      <c r="I16" s="14"/>
      <c r="J16" s="17"/>
      <c r="K16" s="18"/>
    </row>
    <row r="17" spans="1:11" ht="15.75">
      <c r="A17" s="19"/>
      <c r="B17" s="29" t="s">
        <v>28</v>
      </c>
      <c r="C17" s="15"/>
      <c r="D17" s="16"/>
      <c r="E17" s="16"/>
      <c r="F17" s="16"/>
      <c r="G17" s="16"/>
      <c r="H17" s="14"/>
      <c r="I17" s="14"/>
      <c r="J17" s="17"/>
      <c r="K17" s="18"/>
    </row>
    <row r="18" spans="1:11" ht="15.75">
      <c r="A18" s="19"/>
      <c r="B18" s="20" t="s">
        <v>29</v>
      </c>
      <c r="C18" s="15">
        <v>1</v>
      </c>
      <c r="D18" s="16">
        <f>11+3/12</f>
        <v>11.25</v>
      </c>
      <c r="E18" s="16">
        <v>2</v>
      </c>
      <c r="F18" s="16">
        <f>5+2/12</f>
        <v>5.166666666666667</v>
      </c>
      <c r="G18" s="16">
        <f>PRODUCT(C18:F18)</f>
        <v>116.25</v>
      </c>
      <c r="H18" s="14"/>
      <c r="I18" s="14"/>
      <c r="J18" s="17"/>
      <c r="K18" s="18"/>
    </row>
    <row r="19" spans="1:11" ht="15.75">
      <c r="A19" s="19"/>
      <c r="B19" s="20"/>
      <c r="C19" s="15">
        <v>1</v>
      </c>
      <c r="D19" s="16">
        <f>3+2/12</f>
        <v>3.1666666666666665</v>
      </c>
      <c r="E19" s="16">
        <v>2</v>
      </c>
      <c r="F19" s="16">
        <f t="shared" ref="F19:F34" si="1">5+2/12</f>
        <v>5.166666666666667</v>
      </c>
      <c r="G19" s="16">
        <f t="shared" ref="G19:G34" si="2">PRODUCT(C19:F19)</f>
        <v>32.722222222222221</v>
      </c>
      <c r="H19" s="14"/>
      <c r="I19" s="14"/>
      <c r="J19" s="17"/>
      <c r="K19" s="18"/>
    </row>
    <row r="20" spans="1:11" ht="15.75">
      <c r="A20" s="19"/>
      <c r="B20" s="20" t="s">
        <v>30</v>
      </c>
      <c r="C20" s="15">
        <v>1</v>
      </c>
      <c r="D20" s="16">
        <f>10+4/12</f>
        <v>10.333333333333334</v>
      </c>
      <c r="E20" s="16">
        <v>2</v>
      </c>
      <c r="F20" s="16">
        <f t="shared" si="1"/>
        <v>5.166666666666667</v>
      </c>
      <c r="G20" s="16">
        <f t="shared" si="2"/>
        <v>106.77777777777779</v>
      </c>
      <c r="H20" s="14"/>
      <c r="I20" s="14"/>
      <c r="J20" s="17"/>
      <c r="K20" s="18"/>
    </row>
    <row r="21" spans="1:11" ht="15.75">
      <c r="A21" s="19"/>
      <c r="B21" s="20"/>
      <c r="C21" s="15">
        <v>1</v>
      </c>
      <c r="D21" s="16">
        <f>2+2/12</f>
        <v>2.1666666666666665</v>
      </c>
      <c r="E21" s="16">
        <v>2</v>
      </c>
      <c r="F21" s="16">
        <f t="shared" si="1"/>
        <v>5.166666666666667</v>
      </c>
      <c r="G21" s="16">
        <f t="shared" si="2"/>
        <v>22.388888888888889</v>
      </c>
      <c r="H21" s="14"/>
      <c r="I21" s="14"/>
      <c r="J21" s="17"/>
      <c r="K21" s="18"/>
    </row>
    <row r="22" spans="1:11" ht="15.75">
      <c r="A22" s="19"/>
      <c r="B22" s="20"/>
      <c r="C22" s="15">
        <v>1</v>
      </c>
      <c r="D22" s="16">
        <v>8</v>
      </c>
      <c r="E22" s="16">
        <v>2</v>
      </c>
      <c r="F22" s="16">
        <f t="shared" si="1"/>
        <v>5.166666666666667</v>
      </c>
      <c r="G22" s="16">
        <f t="shared" si="2"/>
        <v>82.666666666666671</v>
      </c>
      <c r="H22" s="14"/>
      <c r="I22" s="14"/>
      <c r="J22" s="17"/>
      <c r="K22" s="18"/>
    </row>
    <row r="23" spans="1:11" ht="15.75">
      <c r="A23" s="19"/>
      <c r="B23" s="20" t="s">
        <v>31</v>
      </c>
      <c r="C23" s="15">
        <v>1</v>
      </c>
      <c r="D23" s="16">
        <f>10+4/12</f>
        <v>10.333333333333334</v>
      </c>
      <c r="E23" s="16">
        <v>2</v>
      </c>
      <c r="F23" s="16">
        <f t="shared" si="1"/>
        <v>5.166666666666667</v>
      </c>
      <c r="G23" s="16">
        <f t="shared" si="2"/>
        <v>106.77777777777779</v>
      </c>
      <c r="H23" s="14"/>
      <c r="I23" s="14"/>
      <c r="J23" s="17"/>
      <c r="K23" s="18"/>
    </row>
    <row r="24" spans="1:11" ht="15.75">
      <c r="A24" s="19"/>
      <c r="B24" s="20"/>
      <c r="C24" s="15">
        <v>1</v>
      </c>
      <c r="D24" s="16">
        <f>2+2/12</f>
        <v>2.1666666666666665</v>
      </c>
      <c r="E24" s="16">
        <v>2</v>
      </c>
      <c r="F24" s="16">
        <f t="shared" si="1"/>
        <v>5.166666666666667</v>
      </c>
      <c r="G24" s="16">
        <f t="shared" si="2"/>
        <v>22.388888888888889</v>
      </c>
      <c r="H24" s="14"/>
      <c r="I24" s="14"/>
      <c r="J24" s="17"/>
      <c r="K24" s="18"/>
    </row>
    <row r="25" spans="1:11" ht="15.75">
      <c r="A25" s="19"/>
      <c r="B25" s="20"/>
      <c r="C25" s="15">
        <v>1</v>
      </c>
      <c r="D25" s="16">
        <v>8</v>
      </c>
      <c r="E25" s="16">
        <v>2</v>
      </c>
      <c r="F25" s="16">
        <f t="shared" si="1"/>
        <v>5.166666666666667</v>
      </c>
      <c r="G25" s="16">
        <f t="shared" si="2"/>
        <v>82.666666666666671</v>
      </c>
      <c r="H25" s="14"/>
      <c r="I25" s="14"/>
      <c r="J25" s="17"/>
      <c r="K25" s="18"/>
    </row>
    <row r="26" spans="1:11" ht="15.75">
      <c r="A26" s="19"/>
      <c r="B26" s="20" t="s">
        <v>38</v>
      </c>
      <c r="C26" s="15">
        <v>1</v>
      </c>
      <c r="D26" s="16">
        <f>11+3/12</f>
        <v>11.25</v>
      </c>
      <c r="E26" s="16">
        <v>2</v>
      </c>
      <c r="F26" s="16">
        <f>5+2/12</f>
        <v>5.166666666666667</v>
      </c>
      <c r="G26" s="16">
        <f t="shared" si="2"/>
        <v>116.25</v>
      </c>
      <c r="H26" s="14"/>
      <c r="I26" s="14"/>
      <c r="J26" s="17"/>
      <c r="K26" s="18"/>
    </row>
    <row r="27" spans="1:11" ht="15.75">
      <c r="A27" s="19"/>
      <c r="B27" s="20"/>
      <c r="C27" s="15">
        <v>1</v>
      </c>
      <c r="D27" s="16">
        <f>3+2/12</f>
        <v>3.1666666666666665</v>
      </c>
      <c r="E27" s="16">
        <v>2</v>
      </c>
      <c r="F27" s="16">
        <f t="shared" si="1"/>
        <v>5.166666666666667</v>
      </c>
      <c r="G27" s="16">
        <f t="shared" si="2"/>
        <v>32.722222222222221</v>
      </c>
      <c r="H27" s="14"/>
      <c r="I27" s="14"/>
      <c r="J27" s="17"/>
      <c r="K27" s="18"/>
    </row>
    <row r="28" spans="1:11" ht="15.75">
      <c r="A28" s="19"/>
      <c r="B28" s="20" t="s">
        <v>39</v>
      </c>
      <c r="C28" s="15">
        <v>1</v>
      </c>
      <c r="D28" s="16">
        <f>19+6/12</f>
        <v>19.5</v>
      </c>
      <c r="E28" s="16">
        <v>2</v>
      </c>
      <c r="F28" s="16">
        <f t="shared" si="1"/>
        <v>5.166666666666667</v>
      </c>
      <c r="G28" s="16">
        <f t="shared" si="2"/>
        <v>201.5</v>
      </c>
      <c r="H28" s="14"/>
      <c r="I28" s="14"/>
      <c r="J28" s="17"/>
      <c r="K28" s="18"/>
    </row>
    <row r="29" spans="1:11" ht="15.75">
      <c r="A29" s="19"/>
      <c r="B29" s="20" t="s">
        <v>40</v>
      </c>
      <c r="C29" s="15">
        <v>2</v>
      </c>
      <c r="D29" s="16">
        <f>19</f>
        <v>19</v>
      </c>
      <c r="E29" s="16">
        <v>2</v>
      </c>
      <c r="F29" s="16">
        <f t="shared" si="1"/>
        <v>5.166666666666667</v>
      </c>
      <c r="G29" s="16">
        <f t="shared" si="2"/>
        <v>392.66666666666669</v>
      </c>
      <c r="H29" s="14"/>
      <c r="I29" s="14"/>
      <c r="J29" s="17"/>
      <c r="K29" s="18"/>
    </row>
    <row r="30" spans="1:11" ht="15.75">
      <c r="A30" s="19"/>
      <c r="B30" s="20"/>
      <c r="C30" s="15">
        <v>1</v>
      </c>
      <c r="D30" s="16">
        <f>18+6/12</f>
        <v>18.5</v>
      </c>
      <c r="E30" s="16">
        <v>2</v>
      </c>
      <c r="F30" s="16">
        <f t="shared" si="1"/>
        <v>5.166666666666667</v>
      </c>
      <c r="G30" s="16">
        <f t="shared" si="2"/>
        <v>191.16666666666669</v>
      </c>
      <c r="H30" s="14"/>
      <c r="I30" s="14"/>
      <c r="J30" s="17"/>
      <c r="K30" s="18"/>
    </row>
    <row r="31" spans="1:11" ht="15.75">
      <c r="A31" s="19"/>
      <c r="B31" s="20" t="s">
        <v>41</v>
      </c>
      <c r="C31" s="15">
        <v>2</v>
      </c>
      <c r="D31" s="16">
        <f>19</f>
        <v>19</v>
      </c>
      <c r="E31" s="16">
        <v>2</v>
      </c>
      <c r="F31" s="16">
        <f t="shared" si="1"/>
        <v>5.166666666666667</v>
      </c>
      <c r="G31" s="16">
        <f t="shared" si="2"/>
        <v>392.66666666666669</v>
      </c>
      <c r="H31" s="14"/>
      <c r="I31" s="14"/>
      <c r="J31" s="17"/>
      <c r="K31" s="18"/>
    </row>
    <row r="32" spans="1:11" ht="15.75">
      <c r="A32" s="19"/>
      <c r="B32" s="20"/>
      <c r="C32" s="15">
        <v>1</v>
      </c>
      <c r="D32" s="16">
        <f>18+6/12</f>
        <v>18.5</v>
      </c>
      <c r="E32" s="16">
        <v>2</v>
      </c>
      <c r="F32" s="16">
        <f t="shared" si="1"/>
        <v>5.166666666666667</v>
      </c>
      <c r="G32" s="16">
        <f t="shared" si="2"/>
        <v>191.16666666666669</v>
      </c>
      <c r="H32" s="14"/>
      <c r="I32" s="14"/>
      <c r="J32" s="17"/>
      <c r="K32" s="18"/>
    </row>
    <row r="33" spans="1:11" ht="15.75">
      <c r="A33" s="19"/>
      <c r="B33" s="20" t="s">
        <v>42</v>
      </c>
      <c r="C33" s="15">
        <f>C31</f>
        <v>2</v>
      </c>
      <c r="D33" s="16">
        <f>D31</f>
        <v>19</v>
      </c>
      <c r="E33" s="16">
        <v>2</v>
      </c>
      <c r="F33" s="16">
        <f t="shared" si="1"/>
        <v>5.166666666666667</v>
      </c>
      <c r="G33" s="16">
        <f t="shared" si="2"/>
        <v>392.66666666666669</v>
      </c>
      <c r="H33" s="14"/>
      <c r="I33" s="14"/>
      <c r="J33" s="17"/>
      <c r="K33" s="18"/>
    </row>
    <row r="34" spans="1:11" ht="15.75">
      <c r="A34" s="19"/>
      <c r="B34" s="20"/>
      <c r="C34" s="15">
        <f>C32</f>
        <v>1</v>
      </c>
      <c r="D34" s="16">
        <f>D32</f>
        <v>18.5</v>
      </c>
      <c r="E34" s="16">
        <v>2</v>
      </c>
      <c r="F34" s="16">
        <f t="shared" si="1"/>
        <v>5.166666666666667</v>
      </c>
      <c r="G34" s="16">
        <f t="shared" si="2"/>
        <v>191.16666666666669</v>
      </c>
      <c r="H34" s="14"/>
      <c r="I34" s="14"/>
      <c r="J34" s="17"/>
      <c r="K34" s="18"/>
    </row>
    <row r="35" spans="1:11" ht="15.75">
      <c r="A35" s="19"/>
      <c r="B35" s="20"/>
      <c r="C35" s="15"/>
      <c r="D35" s="16"/>
      <c r="E35" s="16"/>
      <c r="F35" s="23" t="s">
        <v>11</v>
      </c>
      <c r="G35" s="23">
        <f>SUM(G15:G27)</f>
        <v>3217.6111111111104</v>
      </c>
      <c r="H35" s="14" t="s">
        <v>24</v>
      </c>
      <c r="I35" s="14"/>
      <c r="J35" s="17"/>
      <c r="K35" s="18"/>
    </row>
    <row r="36" spans="1:11" ht="15.75">
      <c r="A36" s="19"/>
      <c r="B36" s="20"/>
      <c r="C36" s="15"/>
      <c r="D36" s="16"/>
      <c r="E36" s="16"/>
      <c r="F36" s="23"/>
      <c r="G36" s="23">
        <f>G35/35.31</f>
        <v>91.124642059221472</v>
      </c>
      <c r="H36" s="14" t="s">
        <v>25</v>
      </c>
      <c r="I36" s="24">
        <v>746.23</v>
      </c>
      <c r="J36" s="17">
        <f>G36*I36</f>
        <v>67999.941643852842</v>
      </c>
      <c r="K36" s="25"/>
    </row>
    <row r="37" spans="1:11" ht="47.25" customHeight="1">
      <c r="A37" s="19">
        <v>1.3</v>
      </c>
      <c r="B37" s="20" t="s">
        <v>32</v>
      </c>
      <c r="C37" s="15"/>
      <c r="D37" s="16"/>
      <c r="E37" s="16"/>
      <c r="F37" s="16"/>
      <c r="G37" s="16"/>
      <c r="H37" s="26"/>
      <c r="I37" s="14"/>
      <c r="J37" s="17"/>
      <c r="K37" s="18"/>
    </row>
    <row r="38" spans="1:11" ht="15.75">
      <c r="A38" s="19"/>
      <c r="B38" s="29" t="s">
        <v>27</v>
      </c>
      <c r="C38" s="15"/>
      <c r="D38" s="16"/>
      <c r="E38" s="16"/>
      <c r="F38" s="16"/>
      <c r="G38" s="23"/>
      <c r="H38" s="14"/>
      <c r="I38" s="14"/>
      <c r="J38" s="17"/>
      <c r="K38" s="18"/>
    </row>
    <row r="39" spans="1:11" ht="15.75">
      <c r="A39" s="19"/>
      <c r="B39" s="20" t="s">
        <v>23</v>
      </c>
      <c r="C39" s="15">
        <v>8</v>
      </c>
      <c r="D39" s="16">
        <f>5-1.33</f>
        <v>3.67</v>
      </c>
      <c r="E39" s="16">
        <f>5+2/12</f>
        <v>5.166666666666667</v>
      </c>
      <c r="F39" s="16">
        <f>5+2/12</f>
        <v>5.166666666666667</v>
      </c>
      <c r="G39" s="16">
        <f>FLOOR(C39*D39*E39*F39,0.01)</f>
        <v>783.74</v>
      </c>
      <c r="H39" s="14"/>
      <c r="I39" s="14"/>
      <c r="J39" s="17"/>
      <c r="K39" s="18"/>
    </row>
    <row r="40" spans="1:11" ht="15.75">
      <c r="A40" s="19"/>
      <c r="B40" s="20" t="s">
        <v>22</v>
      </c>
      <c r="C40" s="15">
        <v>6</v>
      </c>
      <c r="D40" s="16">
        <f>6-1.33</f>
        <v>4.67</v>
      </c>
      <c r="E40" s="16">
        <f>5+2/12</f>
        <v>5.166666666666667</v>
      </c>
      <c r="F40" s="16">
        <f>5+2/12</f>
        <v>5.166666666666667</v>
      </c>
      <c r="G40" s="16">
        <f t="shared" ref="G40" si="3">FLOOR(C40*D40*E40*F40,0.01)</f>
        <v>747.97</v>
      </c>
      <c r="H40" s="14"/>
      <c r="I40" s="14"/>
      <c r="J40" s="17"/>
      <c r="K40" s="18"/>
    </row>
    <row r="41" spans="1:11" ht="15.75">
      <c r="A41" s="19"/>
      <c r="B41" s="20"/>
      <c r="C41" s="15"/>
      <c r="D41" s="16"/>
      <c r="E41" s="16"/>
      <c r="F41" s="16"/>
      <c r="G41" s="16"/>
      <c r="H41" s="14"/>
      <c r="I41" s="14"/>
      <c r="J41" s="17"/>
      <c r="K41" s="18"/>
    </row>
    <row r="42" spans="1:11" ht="15.75">
      <c r="A42" s="19"/>
      <c r="B42" s="20" t="s">
        <v>83</v>
      </c>
      <c r="C42" s="15">
        <v>1</v>
      </c>
      <c r="D42" s="131">
        <v>2275.4899999999998</v>
      </c>
      <c r="E42" s="132"/>
      <c r="F42" s="16">
        <v>1</v>
      </c>
      <c r="G42" s="16">
        <f>C42*D42*F42</f>
        <v>2275.4899999999998</v>
      </c>
      <c r="H42" s="14"/>
      <c r="I42" s="14"/>
      <c r="J42" s="17"/>
      <c r="K42" s="18"/>
    </row>
    <row r="43" spans="1:11" ht="15.75">
      <c r="A43" s="19"/>
      <c r="B43" s="27"/>
      <c r="C43" s="16"/>
      <c r="D43" s="16"/>
      <c r="E43" s="16"/>
      <c r="F43" s="23" t="s">
        <v>11</v>
      </c>
      <c r="G43" s="23">
        <f>SUM(G38:G42)</f>
        <v>3807.2</v>
      </c>
      <c r="H43" s="14" t="s">
        <v>24</v>
      </c>
      <c r="I43" s="14"/>
      <c r="J43" s="28"/>
      <c r="K43" s="18"/>
    </row>
    <row r="44" spans="1:11" ht="15.75">
      <c r="A44" s="19"/>
      <c r="B44" s="27"/>
      <c r="C44" s="16"/>
      <c r="D44" s="16"/>
      <c r="E44" s="16"/>
      <c r="F44" s="23"/>
      <c r="G44" s="23">
        <f>G43/35.31</f>
        <v>107.82214670065136</v>
      </c>
      <c r="H44" s="14" t="s">
        <v>25</v>
      </c>
      <c r="I44" s="24">
        <v>825.7</v>
      </c>
      <c r="J44" s="28">
        <f>G44*I44</f>
        <v>89028.746530727833</v>
      </c>
      <c r="K44" s="25"/>
    </row>
  </sheetData>
  <mergeCells count="9">
    <mergeCell ref="D42:E42"/>
    <mergeCell ref="A7:K7"/>
    <mergeCell ref="D11:E11"/>
    <mergeCell ref="A1:K1"/>
    <mergeCell ref="A2:K2"/>
    <mergeCell ref="A3:K3"/>
    <mergeCell ref="A4:K4"/>
    <mergeCell ref="A5:K5"/>
    <mergeCell ref="A6:K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K74"/>
  <sheetViews>
    <sheetView workbookViewId="0">
      <selection activeCell="A4" sqref="A4:XFD26"/>
    </sheetView>
  </sheetViews>
  <sheetFormatPr defaultRowHeight="15"/>
  <cols>
    <col min="2" max="2" width="26.140625" bestFit="1" customWidth="1"/>
    <col min="9" max="9" width="9.5703125" bestFit="1" customWidth="1"/>
    <col min="10" max="10" width="14.5703125" bestFit="1" customWidth="1"/>
  </cols>
  <sheetData>
    <row r="1" spans="1:11" ht="15.75">
      <c r="A1" s="34" t="s">
        <v>5</v>
      </c>
      <c r="B1" s="35" t="s">
        <v>6</v>
      </c>
      <c r="C1" s="35" t="s">
        <v>7</v>
      </c>
      <c r="D1" s="36" t="s">
        <v>8</v>
      </c>
      <c r="E1" s="36" t="s">
        <v>9</v>
      </c>
      <c r="F1" s="36" t="s">
        <v>10</v>
      </c>
      <c r="G1" s="36" t="s">
        <v>11</v>
      </c>
      <c r="H1" s="35" t="s">
        <v>12</v>
      </c>
      <c r="I1" s="35" t="s">
        <v>13</v>
      </c>
      <c r="J1" s="37" t="s">
        <v>14</v>
      </c>
      <c r="K1" s="35" t="s">
        <v>15</v>
      </c>
    </row>
    <row r="2" spans="1:11" ht="15.75">
      <c r="A2" s="30">
        <v>2</v>
      </c>
      <c r="B2" s="31" t="s">
        <v>33</v>
      </c>
      <c r="C2" s="15"/>
      <c r="D2" s="16"/>
      <c r="E2" s="16"/>
      <c r="F2" s="23"/>
      <c r="G2" s="16"/>
      <c r="H2" s="15"/>
      <c r="I2" s="14"/>
      <c r="J2" s="17"/>
      <c r="K2" s="18"/>
    </row>
    <row r="3" spans="1:11" ht="62.25" customHeight="1">
      <c r="A3" s="19">
        <v>2.1</v>
      </c>
      <c r="B3" s="20" t="s">
        <v>34</v>
      </c>
      <c r="C3" s="15"/>
      <c r="D3" s="16"/>
      <c r="E3" s="16"/>
      <c r="F3" s="16"/>
      <c r="G3" s="16"/>
      <c r="H3" s="15"/>
      <c r="I3" s="14"/>
      <c r="J3" s="17"/>
      <c r="K3" s="18"/>
    </row>
    <row r="4" spans="1:11" ht="19.5" customHeight="1">
      <c r="A4" s="19"/>
      <c r="B4" s="27" t="s">
        <v>35</v>
      </c>
      <c r="C4" s="15"/>
      <c r="D4" s="16"/>
      <c r="E4" s="16"/>
      <c r="F4" s="16"/>
      <c r="G4" s="23"/>
      <c r="H4" s="14"/>
      <c r="I4" s="14"/>
      <c r="J4" s="17"/>
      <c r="K4" s="18"/>
    </row>
    <row r="5" spans="1:11" ht="15.75">
      <c r="A5" s="19"/>
      <c r="B5" s="27" t="s">
        <v>23</v>
      </c>
      <c r="C5" s="27">
        <v>8</v>
      </c>
      <c r="D5" s="27">
        <v>5</v>
      </c>
      <c r="E5" s="27">
        <v>5</v>
      </c>
      <c r="F5" s="16">
        <f>3/12</f>
        <v>0.25</v>
      </c>
      <c r="G5" s="16">
        <f>PRODUCT(C5:F5)</f>
        <v>50</v>
      </c>
      <c r="H5" s="14" t="s">
        <v>43</v>
      </c>
      <c r="I5" s="14"/>
      <c r="J5" s="17"/>
      <c r="K5" s="18"/>
    </row>
    <row r="6" spans="1:11" ht="15.75">
      <c r="A6" s="19"/>
      <c r="B6" s="27" t="str">
        <f>EW!B16</f>
        <v>F2</v>
      </c>
      <c r="C6" s="27">
        <v>6</v>
      </c>
      <c r="D6" s="27">
        <v>6</v>
      </c>
      <c r="E6" s="27">
        <v>6</v>
      </c>
      <c r="F6" s="16">
        <f>3/12</f>
        <v>0.25</v>
      </c>
      <c r="G6" s="16">
        <f>PRODUCT(C6:F6)</f>
        <v>54</v>
      </c>
      <c r="H6" s="14" t="s">
        <v>43</v>
      </c>
      <c r="I6" s="14"/>
      <c r="J6" s="17"/>
      <c r="K6" s="18"/>
    </row>
    <row r="7" spans="1:11" ht="15.75">
      <c r="A7" s="19"/>
      <c r="B7" s="29" t="s">
        <v>28</v>
      </c>
      <c r="C7" s="15"/>
      <c r="D7" s="16"/>
      <c r="E7" s="16"/>
      <c r="F7" s="16"/>
      <c r="G7" s="16"/>
      <c r="H7" s="14"/>
      <c r="I7" s="14"/>
      <c r="J7" s="17"/>
      <c r="K7" s="18"/>
    </row>
    <row r="8" spans="1:11" ht="15.75">
      <c r="A8" s="19"/>
      <c r="B8" s="20" t="s">
        <v>29</v>
      </c>
      <c r="C8" s="15">
        <v>1</v>
      </c>
      <c r="D8" s="16">
        <f>11+3/12</f>
        <v>11.25</v>
      </c>
      <c r="E8" s="16">
        <v>0.75</v>
      </c>
      <c r="F8" s="16">
        <f>F5</f>
        <v>0.25</v>
      </c>
      <c r="G8" s="16">
        <f t="shared" ref="G8:G20" si="0">PRODUCT(C8:F8)</f>
        <v>2.109375</v>
      </c>
      <c r="H8" s="14" t="s">
        <v>43</v>
      </c>
      <c r="I8" s="14"/>
      <c r="J8" s="17"/>
      <c r="K8" s="18"/>
    </row>
    <row r="9" spans="1:11" ht="15.75">
      <c r="A9" s="19"/>
      <c r="B9" s="20"/>
      <c r="C9" s="15">
        <v>1</v>
      </c>
      <c r="D9" s="16">
        <f>3+2/12</f>
        <v>3.1666666666666665</v>
      </c>
      <c r="E9" s="16">
        <v>0.75</v>
      </c>
      <c r="F9" s="16">
        <f t="shared" ref="F9:F24" si="1">F6</f>
        <v>0.25</v>
      </c>
      <c r="G9" s="16">
        <f t="shared" si="0"/>
        <v>0.59375</v>
      </c>
      <c r="H9" s="14" t="s">
        <v>43</v>
      </c>
      <c r="I9" s="14"/>
      <c r="J9" s="17"/>
      <c r="K9" s="18"/>
    </row>
    <row r="10" spans="1:11" ht="15.75">
      <c r="A10" s="19"/>
      <c r="B10" s="20" t="s">
        <v>30</v>
      </c>
      <c r="C10" s="15">
        <v>1</v>
      </c>
      <c r="D10" s="16">
        <f>10+4/12</f>
        <v>10.333333333333334</v>
      </c>
      <c r="E10" s="16">
        <v>0.75</v>
      </c>
      <c r="F10" s="16">
        <f>F9</f>
        <v>0.25</v>
      </c>
      <c r="G10" s="16">
        <f t="shared" si="0"/>
        <v>1.9375</v>
      </c>
      <c r="H10" s="14" t="s">
        <v>43</v>
      </c>
      <c r="I10" s="14"/>
      <c r="J10" s="17"/>
      <c r="K10" s="18"/>
    </row>
    <row r="11" spans="1:11" ht="15.75">
      <c r="A11" s="19"/>
      <c r="B11" s="20"/>
      <c r="C11" s="15">
        <v>1</v>
      </c>
      <c r="D11" s="16">
        <f>2+2/12</f>
        <v>2.1666666666666665</v>
      </c>
      <c r="E11" s="16">
        <v>0.75</v>
      </c>
      <c r="F11" s="16">
        <f t="shared" si="1"/>
        <v>0.25</v>
      </c>
      <c r="G11" s="16">
        <f t="shared" si="0"/>
        <v>0.40625</v>
      </c>
      <c r="H11" s="14" t="s">
        <v>43</v>
      </c>
      <c r="I11" s="14"/>
      <c r="J11" s="17"/>
      <c r="K11" s="18"/>
    </row>
    <row r="12" spans="1:11" ht="15.75">
      <c r="A12" s="19"/>
      <c r="B12" s="20"/>
      <c r="C12" s="15">
        <v>1</v>
      </c>
      <c r="D12" s="16">
        <v>8</v>
      </c>
      <c r="E12" s="16">
        <v>0.75</v>
      </c>
      <c r="F12" s="16">
        <f t="shared" si="1"/>
        <v>0.25</v>
      </c>
      <c r="G12" s="16">
        <f t="shared" si="0"/>
        <v>1.5</v>
      </c>
      <c r="H12" s="14" t="s">
        <v>43</v>
      </c>
      <c r="I12" s="14"/>
      <c r="J12" s="17"/>
      <c r="K12" s="18"/>
    </row>
    <row r="13" spans="1:11" ht="15.75">
      <c r="A13" s="19"/>
      <c r="B13" s="20" t="s">
        <v>31</v>
      </c>
      <c r="C13" s="15">
        <v>1</v>
      </c>
      <c r="D13" s="16">
        <f>10+4/12</f>
        <v>10.333333333333334</v>
      </c>
      <c r="E13" s="16">
        <v>0.75</v>
      </c>
      <c r="F13" s="16">
        <f t="shared" si="1"/>
        <v>0.25</v>
      </c>
      <c r="G13" s="16">
        <f t="shared" si="0"/>
        <v>1.9375</v>
      </c>
      <c r="H13" s="14" t="s">
        <v>43</v>
      </c>
      <c r="I13" s="14"/>
      <c r="J13" s="17"/>
      <c r="K13" s="18"/>
    </row>
    <row r="14" spans="1:11" ht="15.75">
      <c r="A14" s="19"/>
      <c r="B14" s="20"/>
      <c r="C14" s="15">
        <v>1</v>
      </c>
      <c r="D14" s="16">
        <f>2+2/12</f>
        <v>2.1666666666666665</v>
      </c>
      <c r="E14" s="16">
        <v>0.75</v>
      </c>
      <c r="F14" s="16">
        <f t="shared" si="1"/>
        <v>0.25</v>
      </c>
      <c r="G14" s="16">
        <f t="shared" si="0"/>
        <v>0.40625</v>
      </c>
      <c r="H14" s="14" t="s">
        <v>43</v>
      </c>
      <c r="I14" s="14"/>
      <c r="J14" s="17"/>
      <c r="K14" s="18"/>
    </row>
    <row r="15" spans="1:11" ht="15.75">
      <c r="A15" s="19"/>
      <c r="B15" s="20"/>
      <c r="C15" s="15">
        <v>1</v>
      </c>
      <c r="D15" s="16">
        <v>8</v>
      </c>
      <c r="E15" s="16">
        <v>0.75</v>
      </c>
      <c r="F15" s="16">
        <f t="shared" si="1"/>
        <v>0.25</v>
      </c>
      <c r="G15" s="16">
        <f t="shared" si="0"/>
        <v>1.5</v>
      </c>
      <c r="H15" s="14" t="s">
        <v>43</v>
      </c>
      <c r="I15" s="14"/>
      <c r="J15" s="17"/>
      <c r="K15" s="18"/>
    </row>
    <row r="16" spans="1:11" ht="15.75">
      <c r="A16" s="19"/>
      <c r="B16" s="20" t="s">
        <v>38</v>
      </c>
      <c r="C16" s="15">
        <v>1</v>
      </c>
      <c r="D16" s="16">
        <f>11+3/12</f>
        <v>11.25</v>
      </c>
      <c r="E16" s="16">
        <v>0.75</v>
      </c>
      <c r="F16" s="16">
        <f>F15</f>
        <v>0.25</v>
      </c>
      <c r="G16" s="16">
        <f t="shared" si="0"/>
        <v>2.109375</v>
      </c>
      <c r="H16" s="14" t="s">
        <v>43</v>
      </c>
      <c r="I16" s="14"/>
      <c r="J16" s="17"/>
      <c r="K16" s="18"/>
    </row>
    <row r="17" spans="1:11" ht="15.75">
      <c r="A17" s="19"/>
      <c r="B17" s="20"/>
      <c r="C17" s="15">
        <v>1</v>
      </c>
      <c r="D17" s="16">
        <f>3+2/12</f>
        <v>3.1666666666666665</v>
      </c>
      <c r="E17" s="16">
        <v>0.75</v>
      </c>
      <c r="F17" s="16">
        <f t="shared" si="1"/>
        <v>0.25</v>
      </c>
      <c r="G17" s="16">
        <f t="shared" si="0"/>
        <v>0.59375</v>
      </c>
      <c r="H17" s="14" t="s">
        <v>43</v>
      </c>
      <c r="I17" s="14"/>
      <c r="J17" s="17"/>
      <c r="K17" s="18"/>
    </row>
    <row r="18" spans="1:11" ht="15.75">
      <c r="A18" s="19"/>
      <c r="B18" s="20" t="s">
        <v>39</v>
      </c>
      <c r="C18" s="15">
        <v>1</v>
      </c>
      <c r="D18" s="16">
        <f>19+6/12</f>
        <v>19.5</v>
      </c>
      <c r="E18" s="16">
        <v>0.75</v>
      </c>
      <c r="F18" s="16">
        <f t="shared" si="1"/>
        <v>0.25</v>
      </c>
      <c r="G18" s="16">
        <f t="shared" si="0"/>
        <v>3.65625</v>
      </c>
      <c r="H18" s="14" t="s">
        <v>43</v>
      </c>
      <c r="I18" s="14"/>
      <c r="J18" s="17"/>
      <c r="K18" s="18"/>
    </row>
    <row r="19" spans="1:11" ht="15.75">
      <c r="A19" s="19"/>
      <c r="B19" s="20" t="s">
        <v>40</v>
      </c>
      <c r="C19" s="15">
        <v>2</v>
      </c>
      <c r="D19" s="16">
        <f>19</f>
        <v>19</v>
      </c>
      <c r="E19" s="16">
        <v>0.75</v>
      </c>
      <c r="F19" s="16">
        <f t="shared" si="1"/>
        <v>0.25</v>
      </c>
      <c r="G19" s="16">
        <f t="shared" si="0"/>
        <v>7.125</v>
      </c>
      <c r="H19" s="14" t="s">
        <v>43</v>
      </c>
      <c r="I19" s="14"/>
      <c r="J19" s="17"/>
      <c r="K19" s="18"/>
    </row>
    <row r="20" spans="1:11" ht="15.75">
      <c r="A20" s="19"/>
      <c r="B20" s="20"/>
      <c r="C20" s="15">
        <v>1</v>
      </c>
      <c r="D20" s="16">
        <f>18+6/12</f>
        <v>18.5</v>
      </c>
      <c r="E20" s="16">
        <v>0.75</v>
      </c>
      <c r="F20" s="16">
        <f t="shared" si="1"/>
        <v>0.25</v>
      </c>
      <c r="G20" s="16">
        <f t="shared" si="0"/>
        <v>3.46875</v>
      </c>
      <c r="H20" s="14" t="s">
        <v>43</v>
      </c>
      <c r="I20" s="14"/>
      <c r="J20" s="17"/>
      <c r="K20" s="18"/>
    </row>
    <row r="21" spans="1:11" ht="15.75">
      <c r="A21" s="19"/>
      <c r="B21" s="20" t="s">
        <v>41</v>
      </c>
      <c r="C21" s="15">
        <v>2</v>
      </c>
      <c r="D21" s="16">
        <f>19</f>
        <v>19</v>
      </c>
      <c r="E21" s="16">
        <v>0.75</v>
      </c>
      <c r="F21" s="16">
        <f t="shared" si="1"/>
        <v>0.25</v>
      </c>
      <c r="G21" s="16">
        <f t="shared" ref="G21:G24" si="2">PRODUCT(C21:F21)</f>
        <v>7.125</v>
      </c>
      <c r="H21" s="14" t="s">
        <v>43</v>
      </c>
      <c r="I21" s="14"/>
      <c r="J21" s="17"/>
      <c r="K21" s="18"/>
    </row>
    <row r="22" spans="1:11" ht="15.75">
      <c r="A22" s="19"/>
      <c r="B22" s="20"/>
      <c r="C22" s="15">
        <v>1</v>
      </c>
      <c r="D22" s="16">
        <f>18+6/12</f>
        <v>18.5</v>
      </c>
      <c r="E22" s="16">
        <v>0.75</v>
      </c>
      <c r="F22" s="16">
        <f t="shared" si="1"/>
        <v>0.25</v>
      </c>
      <c r="G22" s="16">
        <f t="shared" si="2"/>
        <v>3.46875</v>
      </c>
      <c r="H22" s="14" t="s">
        <v>43</v>
      </c>
      <c r="I22" s="14"/>
      <c r="J22" s="17"/>
      <c r="K22" s="18"/>
    </row>
    <row r="23" spans="1:11" ht="15.75">
      <c r="A23" s="19"/>
      <c r="B23" s="20" t="s">
        <v>42</v>
      </c>
      <c r="C23" s="15">
        <f>C21</f>
        <v>2</v>
      </c>
      <c r="D23" s="16">
        <f>D21</f>
        <v>19</v>
      </c>
      <c r="E23" s="16">
        <v>0.75</v>
      </c>
      <c r="F23" s="16">
        <f t="shared" si="1"/>
        <v>0.25</v>
      </c>
      <c r="G23" s="16">
        <f t="shared" si="2"/>
        <v>7.125</v>
      </c>
      <c r="H23" s="14" t="s">
        <v>43</v>
      </c>
      <c r="I23" s="14"/>
      <c r="J23" s="17"/>
      <c r="K23" s="18"/>
    </row>
    <row r="24" spans="1:11" ht="15.75">
      <c r="A24" s="19"/>
      <c r="B24" s="20"/>
      <c r="C24" s="15">
        <f>C22</f>
        <v>1</v>
      </c>
      <c r="D24" s="16">
        <f>D22</f>
        <v>18.5</v>
      </c>
      <c r="E24" s="16">
        <v>0.75</v>
      </c>
      <c r="F24" s="16">
        <f t="shared" si="1"/>
        <v>0.25</v>
      </c>
      <c r="G24" s="16">
        <f t="shared" si="2"/>
        <v>3.46875</v>
      </c>
      <c r="H24" s="14" t="s">
        <v>43</v>
      </c>
      <c r="I24" s="14"/>
      <c r="J24" s="17"/>
      <c r="K24" s="18"/>
    </row>
    <row r="25" spans="1:11" ht="15.75">
      <c r="A25" s="19"/>
      <c r="B25" s="20"/>
      <c r="C25" s="15"/>
      <c r="D25" s="16"/>
      <c r="E25" s="16"/>
      <c r="F25" s="16" t="s">
        <v>11</v>
      </c>
      <c r="G25" s="23">
        <f>SUM(G5:G24)</f>
        <v>152.53125</v>
      </c>
      <c r="H25" s="14" t="s">
        <v>43</v>
      </c>
      <c r="I25" s="14"/>
      <c r="J25" s="17"/>
      <c r="K25" s="18"/>
    </row>
    <row r="26" spans="1:11" ht="15.75">
      <c r="A26" s="19"/>
      <c r="B26" s="27"/>
      <c r="C26" s="27"/>
      <c r="D26" s="27"/>
      <c r="E26" s="27"/>
      <c r="F26" s="23"/>
      <c r="G26" s="23">
        <f>G25/35.32</f>
        <v>4.3185518120045296</v>
      </c>
      <c r="H26" s="14" t="s">
        <v>44</v>
      </c>
      <c r="I26" s="14"/>
      <c r="J26" s="17"/>
      <c r="K26" s="18"/>
    </row>
    <row r="27" spans="1:11" ht="123.75" customHeight="1">
      <c r="A27" s="19">
        <v>2.2000000000000002</v>
      </c>
      <c r="B27" s="20" t="s">
        <v>37</v>
      </c>
      <c r="C27" s="15"/>
      <c r="D27" s="16"/>
      <c r="E27" s="16"/>
      <c r="F27" s="16"/>
      <c r="G27" s="16"/>
      <c r="H27" s="15"/>
      <c r="I27" s="14"/>
      <c r="J27" s="17"/>
      <c r="K27" s="18"/>
    </row>
    <row r="28" spans="1:11" ht="15.75">
      <c r="A28" s="19"/>
      <c r="B28" s="20" t="s">
        <v>29</v>
      </c>
      <c r="C28" s="15">
        <f>1</f>
        <v>1</v>
      </c>
      <c r="D28" s="16">
        <f>13+1/12</f>
        <v>13.083333333333334</v>
      </c>
      <c r="E28" s="16">
        <f>9/12</f>
        <v>0.75</v>
      </c>
      <c r="F28" s="16">
        <f>4+5/12</f>
        <v>4.416666666666667</v>
      </c>
      <c r="G28" s="16">
        <f t="shared" ref="G28:G37" si="3">PRODUCT(C28:F28)</f>
        <v>43.338541666666671</v>
      </c>
      <c r="H28" s="15" t="s">
        <v>43</v>
      </c>
      <c r="I28" s="14"/>
      <c r="J28" s="17"/>
      <c r="K28" s="18"/>
    </row>
    <row r="29" spans="1:11" ht="15.75">
      <c r="A29" s="19"/>
      <c r="B29" s="20"/>
      <c r="C29" s="15">
        <v>1</v>
      </c>
      <c r="D29" s="16">
        <f>6+10/12</f>
        <v>6.833333333333333</v>
      </c>
      <c r="E29" s="16">
        <f t="shared" ref="E29:E37" si="4">9/12</f>
        <v>0.75</v>
      </c>
      <c r="F29" s="16">
        <f t="shared" ref="F29:F37" si="5">4+5/12</f>
        <v>4.416666666666667</v>
      </c>
      <c r="G29" s="16">
        <f t="shared" si="3"/>
        <v>22.635416666666668</v>
      </c>
      <c r="H29" s="15" t="s">
        <v>43</v>
      </c>
      <c r="I29" s="14"/>
      <c r="J29" s="17"/>
      <c r="K29" s="18"/>
    </row>
    <row r="30" spans="1:11" ht="15.75">
      <c r="A30" s="19"/>
      <c r="B30" s="20" t="s">
        <v>30</v>
      </c>
      <c r="C30" s="15">
        <v>1</v>
      </c>
      <c r="D30" s="16">
        <f>D28</f>
        <v>13.083333333333334</v>
      </c>
      <c r="E30" s="16">
        <f t="shared" si="4"/>
        <v>0.75</v>
      </c>
      <c r="F30" s="16">
        <f t="shared" si="5"/>
        <v>4.416666666666667</v>
      </c>
      <c r="G30" s="16">
        <f t="shared" si="3"/>
        <v>43.338541666666671</v>
      </c>
      <c r="H30" s="15" t="s">
        <v>43</v>
      </c>
      <c r="I30" s="14"/>
      <c r="J30" s="17"/>
      <c r="K30" s="18"/>
    </row>
    <row r="31" spans="1:11" ht="15.75">
      <c r="A31" s="19"/>
      <c r="B31" s="20"/>
      <c r="C31" s="15">
        <v>1</v>
      </c>
      <c r="D31" s="16">
        <f>D29</f>
        <v>6.833333333333333</v>
      </c>
      <c r="E31" s="16">
        <f t="shared" si="4"/>
        <v>0.75</v>
      </c>
      <c r="F31" s="16">
        <f t="shared" si="5"/>
        <v>4.416666666666667</v>
      </c>
      <c r="G31" s="16">
        <f t="shared" si="3"/>
        <v>22.635416666666668</v>
      </c>
      <c r="H31" s="15" t="s">
        <v>43</v>
      </c>
      <c r="I31" s="14"/>
      <c r="J31" s="17"/>
      <c r="K31" s="18"/>
    </row>
    <row r="32" spans="1:11" ht="15.75">
      <c r="A32" s="19"/>
      <c r="B32" s="20"/>
      <c r="C32" s="15">
        <v>1</v>
      </c>
      <c r="D32" s="16">
        <f>12+1/12</f>
        <v>12.083333333333334</v>
      </c>
      <c r="E32" s="16">
        <f t="shared" si="4"/>
        <v>0.75</v>
      </c>
      <c r="F32" s="16">
        <f t="shared" si="5"/>
        <v>4.416666666666667</v>
      </c>
      <c r="G32" s="16">
        <f t="shared" si="3"/>
        <v>40.026041666666671</v>
      </c>
      <c r="H32" s="15" t="s">
        <v>43</v>
      </c>
      <c r="I32" s="14"/>
      <c r="J32" s="17"/>
      <c r="K32" s="18"/>
    </row>
    <row r="33" spans="1:11" ht="15.75">
      <c r="A33" s="19"/>
      <c r="B33" s="20" t="s">
        <v>31</v>
      </c>
      <c r="C33" s="15">
        <v>1</v>
      </c>
      <c r="D33" s="16">
        <f>D30</f>
        <v>13.083333333333334</v>
      </c>
      <c r="E33" s="16">
        <f t="shared" si="4"/>
        <v>0.75</v>
      </c>
      <c r="F33" s="16">
        <f t="shared" si="5"/>
        <v>4.416666666666667</v>
      </c>
      <c r="G33" s="16">
        <f t="shared" si="3"/>
        <v>43.338541666666671</v>
      </c>
      <c r="H33" s="15" t="s">
        <v>43</v>
      </c>
      <c r="I33" s="14"/>
      <c r="J33" s="17"/>
      <c r="K33" s="18"/>
    </row>
    <row r="34" spans="1:11" ht="15.75">
      <c r="A34" s="19"/>
      <c r="B34" s="20"/>
      <c r="C34" s="15">
        <v>1</v>
      </c>
      <c r="D34" s="16">
        <f>D31</f>
        <v>6.833333333333333</v>
      </c>
      <c r="E34" s="16">
        <f t="shared" si="4"/>
        <v>0.75</v>
      </c>
      <c r="F34" s="16">
        <f t="shared" si="5"/>
        <v>4.416666666666667</v>
      </c>
      <c r="G34" s="16">
        <f t="shared" si="3"/>
        <v>22.635416666666668</v>
      </c>
      <c r="H34" s="15" t="s">
        <v>43</v>
      </c>
      <c r="I34" s="14"/>
      <c r="J34" s="17"/>
      <c r="K34" s="18"/>
    </row>
    <row r="35" spans="1:11" ht="15.75">
      <c r="A35" s="19"/>
      <c r="B35" s="20"/>
      <c r="C35" s="15">
        <v>1</v>
      </c>
      <c r="D35" s="16">
        <f>D32</f>
        <v>12.083333333333334</v>
      </c>
      <c r="E35" s="16">
        <f t="shared" si="4"/>
        <v>0.75</v>
      </c>
      <c r="F35" s="16">
        <f t="shared" si="5"/>
        <v>4.416666666666667</v>
      </c>
      <c r="G35" s="16">
        <f t="shared" si="3"/>
        <v>40.026041666666671</v>
      </c>
      <c r="H35" s="15" t="s">
        <v>43</v>
      </c>
      <c r="I35" s="14"/>
      <c r="J35" s="17"/>
      <c r="K35" s="18"/>
    </row>
    <row r="36" spans="1:11" ht="15.75">
      <c r="A36" s="19"/>
      <c r="B36" s="20" t="s">
        <v>38</v>
      </c>
      <c r="C36" s="15">
        <f>1</f>
        <v>1</v>
      </c>
      <c r="D36" s="16">
        <f>13+1/12</f>
        <v>13.083333333333334</v>
      </c>
      <c r="E36" s="16">
        <f t="shared" si="4"/>
        <v>0.75</v>
      </c>
      <c r="F36" s="16">
        <f t="shared" si="5"/>
        <v>4.416666666666667</v>
      </c>
      <c r="G36" s="16">
        <f t="shared" si="3"/>
        <v>43.338541666666671</v>
      </c>
      <c r="H36" s="15" t="s">
        <v>43</v>
      </c>
      <c r="I36" s="14"/>
      <c r="J36" s="17"/>
      <c r="K36" s="18"/>
    </row>
    <row r="37" spans="1:11" ht="15.75">
      <c r="A37" s="19"/>
      <c r="B37" s="20"/>
      <c r="C37" s="15">
        <v>1</v>
      </c>
      <c r="D37" s="16">
        <f>6+10/12</f>
        <v>6.833333333333333</v>
      </c>
      <c r="E37" s="16">
        <f t="shared" si="4"/>
        <v>0.75</v>
      </c>
      <c r="F37" s="16">
        <f t="shared" si="5"/>
        <v>4.416666666666667</v>
      </c>
      <c r="G37" s="16">
        <f t="shared" si="3"/>
        <v>22.635416666666668</v>
      </c>
      <c r="H37" s="15" t="s">
        <v>43</v>
      </c>
      <c r="I37" s="14"/>
      <c r="J37" s="17"/>
      <c r="K37" s="18"/>
    </row>
    <row r="38" spans="1:11" ht="15.75">
      <c r="A38" s="19"/>
      <c r="C38" s="15"/>
      <c r="D38" s="16"/>
      <c r="E38" s="16"/>
      <c r="F38" s="16"/>
      <c r="G38" s="16"/>
      <c r="H38" s="15"/>
      <c r="I38" s="14"/>
      <c r="J38" s="17"/>
      <c r="K38" s="18"/>
    </row>
    <row r="39" spans="1:11" ht="15.75">
      <c r="A39" s="19"/>
      <c r="B39" s="20" t="s">
        <v>39</v>
      </c>
      <c r="C39" s="15">
        <v>1</v>
      </c>
      <c r="D39" s="16">
        <f>19+6/12</f>
        <v>19.5</v>
      </c>
      <c r="E39" s="16">
        <v>2</v>
      </c>
      <c r="F39" s="16">
        <f>F37</f>
        <v>4.416666666666667</v>
      </c>
      <c r="G39" s="16">
        <f t="shared" ref="G39" si="6">PRODUCT(C39:F39)</f>
        <v>172.25</v>
      </c>
      <c r="H39" s="15" t="s">
        <v>43</v>
      </c>
      <c r="I39" s="14"/>
      <c r="J39" s="17"/>
      <c r="K39" s="18"/>
    </row>
    <row r="40" spans="1:11" ht="15.75">
      <c r="A40" s="19"/>
      <c r="B40" s="20" t="s">
        <v>40</v>
      </c>
      <c r="C40" s="15">
        <v>2</v>
      </c>
      <c r="D40" s="16">
        <f>19</f>
        <v>19</v>
      </c>
      <c r="E40" s="16">
        <v>2</v>
      </c>
      <c r="F40" s="16">
        <f>F39</f>
        <v>4.416666666666667</v>
      </c>
      <c r="G40" s="16">
        <f t="shared" ref="G40" si="7">PRODUCT(C40:F40)</f>
        <v>335.66666666666669</v>
      </c>
      <c r="H40" s="15" t="s">
        <v>43</v>
      </c>
      <c r="I40" s="14"/>
      <c r="J40" s="17"/>
      <c r="K40" s="18"/>
    </row>
    <row r="41" spans="1:11" ht="15.75">
      <c r="A41" s="19"/>
      <c r="B41" s="20"/>
      <c r="C41" s="15">
        <v>1</v>
      </c>
      <c r="D41" s="16">
        <f>18+6/12</f>
        <v>18.5</v>
      </c>
      <c r="E41" s="16">
        <v>2</v>
      </c>
      <c r="F41" s="16">
        <f>F39</f>
        <v>4.416666666666667</v>
      </c>
      <c r="G41" s="16">
        <f t="shared" ref="G41:G45" si="8">PRODUCT(C41:F41)</f>
        <v>163.41666666666669</v>
      </c>
      <c r="H41" s="15" t="s">
        <v>43</v>
      </c>
      <c r="I41" s="14"/>
      <c r="J41" s="17"/>
      <c r="K41" s="18"/>
    </row>
    <row r="42" spans="1:11" s="41" customFormat="1" ht="15.75">
      <c r="A42" s="38"/>
      <c r="B42" s="20" t="s">
        <v>41</v>
      </c>
      <c r="C42" s="15">
        <v>2</v>
      </c>
      <c r="D42" s="16">
        <f>19</f>
        <v>19</v>
      </c>
      <c r="E42" s="16">
        <v>2</v>
      </c>
      <c r="F42" s="16">
        <f>F40</f>
        <v>4.416666666666667</v>
      </c>
      <c r="G42" s="16">
        <f t="shared" ref="G42" si="9">PRODUCT(C42:F42)</f>
        <v>335.66666666666669</v>
      </c>
      <c r="H42" s="15" t="s">
        <v>43</v>
      </c>
      <c r="I42" s="39"/>
      <c r="J42" s="40"/>
      <c r="K42" s="26"/>
    </row>
    <row r="43" spans="1:11" ht="15.75">
      <c r="A43" s="19"/>
      <c r="B43" s="20"/>
      <c r="C43" s="15">
        <v>1</v>
      </c>
      <c r="D43" s="16">
        <f>18+6/12</f>
        <v>18.5</v>
      </c>
      <c r="E43" s="16">
        <v>2</v>
      </c>
      <c r="F43" s="16">
        <f>F41</f>
        <v>4.416666666666667</v>
      </c>
      <c r="G43" s="16">
        <f t="shared" si="8"/>
        <v>163.41666666666669</v>
      </c>
      <c r="H43" s="15" t="s">
        <v>43</v>
      </c>
      <c r="I43" s="14"/>
      <c r="J43" s="17"/>
      <c r="K43" s="18"/>
    </row>
    <row r="44" spans="1:11" ht="15.75">
      <c r="A44" s="19"/>
      <c r="B44" s="20" t="s">
        <v>42</v>
      </c>
      <c r="C44" s="15">
        <f>C42</f>
        <v>2</v>
      </c>
      <c r="D44" s="16">
        <f>D42</f>
        <v>19</v>
      </c>
      <c r="E44" s="16">
        <v>2</v>
      </c>
      <c r="F44" s="16">
        <f>F42</f>
        <v>4.416666666666667</v>
      </c>
      <c r="G44" s="16">
        <f t="shared" ref="G44" si="10">PRODUCT(C44:F44)</f>
        <v>335.66666666666669</v>
      </c>
      <c r="H44" s="15" t="s">
        <v>43</v>
      </c>
      <c r="I44" s="14"/>
      <c r="J44" s="17"/>
      <c r="K44" s="18"/>
    </row>
    <row r="45" spans="1:11" ht="15.75">
      <c r="A45" s="19"/>
      <c r="B45" s="20"/>
      <c r="C45" s="15">
        <f>C43</f>
        <v>1</v>
      </c>
      <c r="D45" s="16">
        <f>D43</f>
        <v>18.5</v>
      </c>
      <c r="E45" s="16">
        <v>2</v>
      </c>
      <c r="F45" s="16">
        <f>F43</f>
        <v>4.416666666666667</v>
      </c>
      <c r="G45" s="16">
        <f t="shared" si="8"/>
        <v>163.41666666666669</v>
      </c>
      <c r="H45" s="15" t="s">
        <v>43</v>
      </c>
      <c r="I45" s="14"/>
      <c r="J45" s="17"/>
      <c r="K45" s="18"/>
    </row>
    <row r="46" spans="1:11" ht="15.75">
      <c r="A46" s="19"/>
      <c r="B46" s="15"/>
      <c r="C46" s="15"/>
      <c r="D46" s="16"/>
      <c r="E46" s="16"/>
      <c r="F46" s="23" t="s">
        <v>11</v>
      </c>
      <c r="G46" s="23">
        <f>SUM(G28:G45)</f>
        <v>2013.4479166666672</v>
      </c>
      <c r="H46" s="14" t="s">
        <v>43</v>
      </c>
      <c r="I46" s="14"/>
      <c r="J46" s="17"/>
      <c r="K46" s="18"/>
    </row>
    <row r="47" spans="1:11" ht="15.75">
      <c r="A47" s="19"/>
      <c r="B47" s="15"/>
      <c r="C47" s="15"/>
      <c r="D47" s="16"/>
      <c r="E47" s="16"/>
      <c r="F47" s="16"/>
      <c r="G47" s="23">
        <f>G46/35.32</f>
        <v>57.005886655341655</v>
      </c>
      <c r="H47" s="14" t="s">
        <v>44</v>
      </c>
      <c r="I47" s="14"/>
      <c r="J47" s="17"/>
      <c r="K47" s="18"/>
    </row>
    <row r="48" spans="1:11" ht="15.75">
      <c r="A48" s="19"/>
      <c r="B48" s="15"/>
      <c r="C48" s="15"/>
      <c r="D48" s="16"/>
      <c r="E48" s="16"/>
      <c r="F48" s="16"/>
      <c r="G48" s="16"/>
      <c r="H48" s="15"/>
      <c r="I48" s="14"/>
      <c r="J48" s="17"/>
      <c r="K48" s="18"/>
    </row>
    <row r="49" spans="1:11" ht="120">
      <c r="A49" s="19">
        <v>2.2999999999999998</v>
      </c>
      <c r="B49" s="20" t="s">
        <v>45</v>
      </c>
      <c r="C49" s="15"/>
      <c r="D49" s="16"/>
      <c r="E49" s="16"/>
      <c r="F49" s="16"/>
      <c r="G49" s="16"/>
      <c r="H49" s="15" t="s">
        <v>46</v>
      </c>
      <c r="I49" s="14"/>
      <c r="J49" s="17"/>
      <c r="K49" s="18"/>
    </row>
    <row r="50" spans="1:11" ht="15.75">
      <c r="A50" s="19"/>
      <c r="B50" s="42" t="s">
        <v>50</v>
      </c>
      <c r="C50" s="15"/>
      <c r="D50" s="16"/>
      <c r="E50" s="16"/>
      <c r="F50" s="16"/>
      <c r="G50" s="16"/>
      <c r="H50" s="15"/>
      <c r="I50" s="14"/>
      <c r="J50" s="17"/>
      <c r="K50" s="18"/>
    </row>
    <row r="51" spans="1:11" ht="15.75">
      <c r="A51" s="19"/>
      <c r="B51" s="46" t="s">
        <v>48</v>
      </c>
      <c r="C51" s="15">
        <v>1</v>
      </c>
      <c r="D51" s="16">
        <f>14+11/12</f>
        <v>14.916666666666666</v>
      </c>
      <c r="E51" s="16">
        <v>0.75</v>
      </c>
      <c r="F51" s="16">
        <f>10+3/12</f>
        <v>10.25</v>
      </c>
      <c r="G51" s="16">
        <f>PRODUCT(C51:F51)</f>
        <v>114.671875</v>
      </c>
      <c r="H51" s="15" t="s">
        <v>43</v>
      </c>
      <c r="I51" s="14"/>
      <c r="J51" s="17"/>
      <c r="K51" s="18"/>
    </row>
    <row r="52" spans="1:11" ht="15.75">
      <c r="A52" s="19"/>
      <c r="B52" s="46" t="s">
        <v>49</v>
      </c>
      <c r="C52" s="15">
        <v>1</v>
      </c>
      <c r="D52" s="16">
        <f t="shared" ref="D52:D54" si="11">14+11/12</f>
        <v>14.916666666666666</v>
      </c>
      <c r="E52" s="16">
        <v>0.75</v>
      </c>
      <c r="F52" s="16">
        <f t="shared" ref="F52:F57" si="12">10+3/12</f>
        <v>10.25</v>
      </c>
      <c r="G52" s="16">
        <f t="shared" ref="G52:G57" si="13">PRODUCT(C52:F52)</f>
        <v>114.671875</v>
      </c>
      <c r="H52" s="15" t="s">
        <v>43</v>
      </c>
      <c r="I52" s="14"/>
      <c r="J52" s="17"/>
      <c r="K52" s="18"/>
    </row>
    <row r="53" spans="1:11" ht="15.75">
      <c r="A53" s="19"/>
      <c r="B53" s="46" t="s">
        <v>52</v>
      </c>
      <c r="C53" s="15">
        <v>1</v>
      </c>
      <c r="D53" s="16">
        <f t="shared" si="11"/>
        <v>14.916666666666666</v>
      </c>
      <c r="E53" s="16">
        <v>0.75</v>
      </c>
      <c r="F53" s="16">
        <f t="shared" si="12"/>
        <v>10.25</v>
      </c>
      <c r="G53" s="16">
        <f t="shared" si="13"/>
        <v>114.671875</v>
      </c>
      <c r="H53" s="15" t="s">
        <v>43</v>
      </c>
      <c r="I53" s="14"/>
      <c r="J53" s="17"/>
      <c r="K53" s="18"/>
    </row>
    <row r="54" spans="1:11" ht="15.75">
      <c r="A54" s="19"/>
      <c r="B54" s="46" t="s">
        <v>57</v>
      </c>
      <c r="C54" s="15">
        <v>1</v>
      </c>
      <c r="D54" s="16">
        <f t="shared" si="11"/>
        <v>14.916666666666666</v>
      </c>
      <c r="E54" s="16">
        <v>0.75</v>
      </c>
      <c r="F54" s="16">
        <f t="shared" si="12"/>
        <v>10.25</v>
      </c>
      <c r="G54" s="16">
        <f t="shared" si="13"/>
        <v>114.671875</v>
      </c>
      <c r="H54" s="15" t="s">
        <v>43</v>
      </c>
      <c r="I54" s="14"/>
      <c r="J54" s="17"/>
      <c r="K54" s="18"/>
    </row>
    <row r="55" spans="1:11" ht="15.75">
      <c r="A55" s="19"/>
      <c r="B55" s="43" t="s">
        <v>47</v>
      </c>
      <c r="C55" s="15">
        <v>1</v>
      </c>
      <c r="D55" s="16">
        <v>23</v>
      </c>
      <c r="E55" s="16">
        <f>9/12</f>
        <v>0.75</v>
      </c>
      <c r="F55" s="16">
        <f t="shared" si="12"/>
        <v>10.25</v>
      </c>
      <c r="G55" s="16">
        <f t="shared" si="13"/>
        <v>176.8125</v>
      </c>
      <c r="H55" s="15" t="s">
        <v>43</v>
      </c>
      <c r="I55" s="14"/>
      <c r="J55" s="17"/>
      <c r="K55" s="18"/>
    </row>
    <row r="56" spans="1:11" ht="15.75">
      <c r="A56" s="19"/>
      <c r="B56" s="27" t="s">
        <v>54</v>
      </c>
      <c r="C56" s="15">
        <v>1</v>
      </c>
      <c r="D56" s="16">
        <f>(72+2/12)-2*16/12</f>
        <v>69.5</v>
      </c>
      <c r="E56" s="16">
        <f>9/12</f>
        <v>0.75</v>
      </c>
      <c r="F56" s="16">
        <f t="shared" si="12"/>
        <v>10.25</v>
      </c>
      <c r="G56" s="16">
        <f t="shared" si="13"/>
        <v>534.28125</v>
      </c>
      <c r="H56" s="15" t="s">
        <v>43</v>
      </c>
      <c r="I56" s="14"/>
      <c r="J56" s="17"/>
      <c r="K56" s="18"/>
    </row>
    <row r="57" spans="1:11" ht="15.75">
      <c r="A57" s="19"/>
      <c r="B57" s="27" t="s">
        <v>51</v>
      </c>
      <c r="C57" s="15">
        <v>1</v>
      </c>
      <c r="D57" s="16">
        <f>(72+2/12)-2*16/12</f>
        <v>69.5</v>
      </c>
      <c r="E57" s="16">
        <f>4/12</f>
        <v>0.33333333333333331</v>
      </c>
      <c r="F57" s="16">
        <f t="shared" si="12"/>
        <v>10.25</v>
      </c>
      <c r="G57" s="16">
        <f t="shared" si="13"/>
        <v>237.45833333333331</v>
      </c>
      <c r="H57" s="15" t="s">
        <v>43</v>
      </c>
      <c r="I57" s="14"/>
      <c r="J57" s="17"/>
      <c r="K57" s="18"/>
    </row>
    <row r="58" spans="1:11" ht="15.75">
      <c r="A58" s="19"/>
      <c r="B58" s="27"/>
      <c r="C58" s="15"/>
      <c r="D58" s="16"/>
      <c r="E58" s="16"/>
      <c r="F58" s="16"/>
      <c r="G58" s="16"/>
      <c r="H58" s="15"/>
      <c r="I58" s="14"/>
      <c r="J58" s="17"/>
      <c r="K58" s="18"/>
    </row>
    <row r="59" spans="1:11" ht="15.75">
      <c r="A59" s="19"/>
      <c r="B59" s="42" t="s">
        <v>53</v>
      </c>
      <c r="C59" s="15"/>
      <c r="D59" s="16"/>
      <c r="E59" s="16"/>
      <c r="F59" s="16"/>
      <c r="G59" s="16"/>
      <c r="H59" s="15"/>
      <c r="I59" s="14"/>
      <c r="J59" s="17"/>
      <c r="K59" s="18"/>
    </row>
    <row r="60" spans="1:11" ht="15.75">
      <c r="A60" s="19"/>
      <c r="B60" s="46" t="s">
        <v>48</v>
      </c>
      <c r="C60" s="15">
        <v>1</v>
      </c>
      <c r="D60" s="16">
        <f>14+11/12</f>
        <v>14.916666666666666</v>
      </c>
      <c r="E60" s="16">
        <v>0.75</v>
      </c>
      <c r="F60" s="16">
        <f>10+3/12</f>
        <v>10.25</v>
      </c>
      <c r="G60" s="16">
        <f>PRODUCT(C60:F60)</f>
        <v>114.671875</v>
      </c>
      <c r="H60" s="15" t="s">
        <v>43</v>
      </c>
      <c r="I60" s="14"/>
      <c r="J60" s="17"/>
      <c r="K60" s="18"/>
    </row>
    <row r="61" spans="1:11" ht="15.75">
      <c r="A61" s="19"/>
      <c r="B61" s="46" t="s">
        <v>49</v>
      </c>
      <c r="C61" s="15">
        <v>1</v>
      </c>
      <c r="D61" s="16">
        <f t="shared" ref="D61:D63" si="14">14+11/12</f>
        <v>14.916666666666666</v>
      </c>
      <c r="E61" s="16">
        <v>0.75</v>
      </c>
      <c r="F61" s="16">
        <f t="shared" ref="F61:F66" si="15">10+3/12</f>
        <v>10.25</v>
      </c>
      <c r="G61" s="16">
        <f t="shared" ref="G61:G66" si="16">PRODUCT(C61:F61)</f>
        <v>114.671875</v>
      </c>
      <c r="H61" s="15" t="s">
        <v>43</v>
      </c>
      <c r="I61" s="14"/>
      <c r="J61" s="17"/>
      <c r="K61" s="18"/>
    </row>
    <row r="62" spans="1:11" ht="15.75">
      <c r="A62" s="19"/>
      <c r="B62" s="46" t="s">
        <v>52</v>
      </c>
      <c r="C62" s="15">
        <v>1</v>
      </c>
      <c r="D62" s="16">
        <f t="shared" si="14"/>
        <v>14.916666666666666</v>
      </c>
      <c r="E62" s="16">
        <v>0.75</v>
      </c>
      <c r="F62" s="16">
        <f t="shared" si="15"/>
        <v>10.25</v>
      </c>
      <c r="G62" s="16">
        <f t="shared" si="16"/>
        <v>114.671875</v>
      </c>
      <c r="H62" s="15" t="s">
        <v>43</v>
      </c>
      <c r="I62" s="14"/>
      <c r="J62" s="17"/>
      <c r="K62" s="18"/>
    </row>
    <row r="63" spans="1:11" ht="15.75">
      <c r="A63" s="19"/>
      <c r="B63" s="46" t="s">
        <v>57</v>
      </c>
      <c r="C63" s="15">
        <v>1</v>
      </c>
      <c r="D63" s="16">
        <f t="shared" si="14"/>
        <v>14.916666666666666</v>
      </c>
      <c r="E63" s="16">
        <v>0.75</v>
      </c>
      <c r="F63" s="16">
        <f t="shared" si="15"/>
        <v>10.25</v>
      </c>
      <c r="G63" s="16">
        <f t="shared" si="16"/>
        <v>114.671875</v>
      </c>
      <c r="H63" s="15" t="s">
        <v>43</v>
      </c>
      <c r="I63" s="14"/>
      <c r="J63" s="17"/>
      <c r="K63" s="18"/>
    </row>
    <row r="64" spans="1:11" ht="15.75">
      <c r="A64" s="19"/>
      <c r="B64" s="43" t="s">
        <v>47</v>
      </c>
      <c r="C64" s="15">
        <v>1</v>
      </c>
      <c r="D64" s="16">
        <f>8+10/12</f>
        <v>8.8333333333333339</v>
      </c>
      <c r="E64" s="16">
        <f>9/12</f>
        <v>0.75</v>
      </c>
      <c r="F64" s="16">
        <f t="shared" si="15"/>
        <v>10.25</v>
      </c>
      <c r="G64" s="16">
        <f t="shared" si="16"/>
        <v>67.90625</v>
      </c>
      <c r="H64" s="15" t="s">
        <v>43</v>
      </c>
      <c r="I64" s="14"/>
      <c r="J64" s="17"/>
      <c r="K64" s="18"/>
    </row>
    <row r="65" spans="1:11" ht="15.75">
      <c r="A65" s="19"/>
      <c r="B65" s="27" t="s">
        <v>54</v>
      </c>
      <c r="C65" s="15">
        <v>1</v>
      </c>
      <c r="D65" s="16">
        <f>(72+2/12)-2*16/12</f>
        <v>69.5</v>
      </c>
      <c r="E65" s="16">
        <f>9/12</f>
        <v>0.75</v>
      </c>
      <c r="F65" s="16">
        <f t="shared" si="15"/>
        <v>10.25</v>
      </c>
      <c r="G65" s="16">
        <f t="shared" si="16"/>
        <v>534.28125</v>
      </c>
      <c r="H65" s="15" t="s">
        <v>43</v>
      </c>
      <c r="I65" s="14"/>
      <c r="J65" s="17"/>
      <c r="K65" s="18"/>
    </row>
    <row r="66" spans="1:11" ht="15.75">
      <c r="A66" s="48"/>
      <c r="B66" s="27" t="s">
        <v>51</v>
      </c>
      <c r="C66" s="15">
        <v>1</v>
      </c>
      <c r="D66" s="16">
        <f>(72+2/12)-2*16/12</f>
        <v>69.5</v>
      </c>
      <c r="E66" s="16">
        <f>9/12</f>
        <v>0.75</v>
      </c>
      <c r="F66" s="16">
        <f t="shared" si="15"/>
        <v>10.25</v>
      </c>
      <c r="G66" s="16">
        <f t="shared" si="16"/>
        <v>534.28125</v>
      </c>
      <c r="H66" s="15" t="s">
        <v>43</v>
      </c>
      <c r="I66" s="14"/>
      <c r="J66" s="17"/>
      <c r="K66" s="15"/>
    </row>
    <row r="67" spans="1:11" ht="15.75">
      <c r="A67" s="48"/>
      <c r="B67" s="27"/>
      <c r="C67" s="15"/>
      <c r="D67" s="16"/>
      <c r="E67" s="16"/>
      <c r="F67" s="16"/>
      <c r="G67" s="16"/>
      <c r="H67" s="15"/>
      <c r="I67" s="14"/>
      <c r="J67" s="17"/>
      <c r="K67" s="15"/>
    </row>
    <row r="68" spans="1:11" ht="15.75">
      <c r="A68" s="48"/>
      <c r="B68" s="27" t="s">
        <v>55</v>
      </c>
      <c r="C68" s="15"/>
      <c r="D68" s="16"/>
      <c r="E68" s="16"/>
      <c r="F68" s="16"/>
      <c r="G68" s="16"/>
      <c r="H68" s="15"/>
      <c r="I68" s="14"/>
      <c r="J68" s="17"/>
      <c r="K68" s="15"/>
    </row>
    <row r="69" spans="1:11" ht="15.75">
      <c r="A69" s="48"/>
      <c r="B69" s="27" t="s">
        <v>56</v>
      </c>
      <c r="C69" s="15">
        <v>12</v>
      </c>
      <c r="D69" s="16">
        <v>4</v>
      </c>
      <c r="E69" s="16">
        <f>E65</f>
        <v>0.75</v>
      </c>
      <c r="F69" s="16">
        <v>8</v>
      </c>
      <c r="G69" s="16">
        <f>-PRODUCT(C69:F69)</f>
        <v>-288</v>
      </c>
      <c r="H69" s="15" t="str">
        <f>H66</f>
        <v>cuft</v>
      </c>
      <c r="I69" s="14"/>
      <c r="J69" s="17"/>
      <c r="K69" s="15"/>
    </row>
    <row r="70" spans="1:11" ht="15.75">
      <c r="A70" s="48"/>
      <c r="B70" s="27" t="s">
        <v>58</v>
      </c>
      <c r="C70" s="15">
        <v>18</v>
      </c>
      <c r="D70" s="16">
        <v>4</v>
      </c>
      <c r="E70" s="16">
        <f t="shared" ref="E70" si="17">E66</f>
        <v>0.75</v>
      </c>
      <c r="F70" s="16">
        <v>5.5</v>
      </c>
      <c r="G70" s="16">
        <f>-PRODUCT(C70:F70)</f>
        <v>-297</v>
      </c>
      <c r="H70" s="15" t="s">
        <v>43</v>
      </c>
      <c r="I70" s="14"/>
      <c r="J70" s="17"/>
      <c r="K70" s="15"/>
    </row>
    <row r="71" spans="1:11" ht="15.75">
      <c r="A71" s="48"/>
      <c r="B71" s="27" t="s">
        <v>59</v>
      </c>
      <c r="C71" s="15">
        <v>18</v>
      </c>
      <c r="D71" s="16">
        <v>3</v>
      </c>
      <c r="E71" s="16">
        <v>0.75</v>
      </c>
      <c r="F71" s="16">
        <v>5.5</v>
      </c>
      <c r="G71" s="16">
        <f>-PRODUCT(C71:F71)</f>
        <v>-222.75</v>
      </c>
      <c r="H71" s="15" t="s">
        <v>43</v>
      </c>
      <c r="I71" s="14"/>
      <c r="J71" s="17"/>
      <c r="K71" s="15"/>
    </row>
    <row r="72" spans="1:11" ht="15.75">
      <c r="A72" s="48"/>
      <c r="B72" s="27" t="s">
        <v>85</v>
      </c>
      <c r="C72" s="15">
        <v>2</v>
      </c>
      <c r="D72" s="16">
        <f>3.14*3.5*3.5</f>
        <v>38.465000000000003</v>
      </c>
      <c r="E72" s="16">
        <v>0.75</v>
      </c>
      <c r="F72" s="16"/>
      <c r="G72" s="16">
        <f>-PRODUCT(C72:E72)</f>
        <v>-57.697500000000005</v>
      </c>
      <c r="H72" s="15" t="s">
        <v>43</v>
      </c>
      <c r="I72" s="14"/>
      <c r="J72" s="17"/>
      <c r="K72" s="15"/>
    </row>
    <row r="73" spans="1:11" s="41" customFormat="1" ht="15" customHeight="1">
      <c r="A73" s="48"/>
      <c r="B73" s="29"/>
      <c r="C73" s="15"/>
      <c r="D73" s="16"/>
      <c r="E73" s="16"/>
      <c r="F73" s="23" t="s">
        <v>11</v>
      </c>
      <c r="G73" s="23">
        <f>SUM(G51:G72)</f>
        <v>2136.9483333333328</v>
      </c>
      <c r="H73" s="14" t="s">
        <v>24</v>
      </c>
      <c r="I73" s="14"/>
      <c r="J73" s="17"/>
      <c r="K73" s="15"/>
    </row>
    <row r="74" spans="1:11" ht="15.75">
      <c r="A74" s="48"/>
      <c r="B74" s="29"/>
      <c r="C74" s="15"/>
      <c r="D74" s="16"/>
      <c r="E74" s="16"/>
      <c r="F74" s="16"/>
      <c r="G74" s="23">
        <f>G73/35.31</f>
        <v>60.519635608420636</v>
      </c>
      <c r="H74" s="14" t="s">
        <v>25</v>
      </c>
      <c r="I74" s="23">
        <v>17687.21</v>
      </c>
      <c r="J74" s="17">
        <f>G74*I74</f>
        <v>1070423.5041296135</v>
      </c>
      <c r="K74"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78"/>
  <sheetViews>
    <sheetView topLeftCell="A55" zoomScale="85" zoomScaleNormal="85" workbookViewId="0">
      <selection activeCell="G78" sqref="G78"/>
    </sheetView>
  </sheetViews>
  <sheetFormatPr defaultRowHeight="15"/>
  <cols>
    <col min="2" max="2" width="40.5703125" customWidth="1"/>
    <col min="7" max="7" width="12.140625" bestFit="1" customWidth="1"/>
    <col min="9" max="9" width="9" bestFit="1" customWidth="1"/>
    <col min="10" max="10" width="15.5703125" bestFit="1" customWidth="1"/>
  </cols>
  <sheetData>
    <row r="1" spans="1:11" ht="15.75">
      <c r="A1" s="34" t="s">
        <v>5</v>
      </c>
      <c r="B1" s="35" t="s">
        <v>6</v>
      </c>
      <c r="C1" s="35" t="s">
        <v>7</v>
      </c>
      <c r="D1" s="36" t="s">
        <v>8</v>
      </c>
      <c r="E1" s="36" t="s">
        <v>9</v>
      </c>
      <c r="F1" s="36" t="s">
        <v>10</v>
      </c>
      <c r="G1" s="36" t="s">
        <v>11</v>
      </c>
      <c r="H1" s="35" t="s">
        <v>12</v>
      </c>
      <c r="I1" s="35" t="s">
        <v>13</v>
      </c>
      <c r="J1" s="37" t="s">
        <v>14</v>
      </c>
      <c r="K1" s="35" t="s">
        <v>15</v>
      </c>
    </row>
    <row r="2" spans="1:11" ht="15.75">
      <c r="A2" s="30">
        <v>3</v>
      </c>
      <c r="B2" s="45" t="s">
        <v>60</v>
      </c>
      <c r="C2" s="15"/>
      <c r="D2" s="16"/>
      <c r="E2" s="16"/>
      <c r="F2" s="16"/>
      <c r="G2" s="16"/>
      <c r="H2" s="15"/>
      <c r="I2" s="14"/>
      <c r="J2" s="17"/>
      <c r="K2" s="18"/>
    </row>
    <row r="3" spans="1:11" ht="88.5" customHeight="1">
      <c r="A3" s="19">
        <v>3.1</v>
      </c>
      <c r="B3" s="20" t="s">
        <v>61</v>
      </c>
      <c r="C3" s="15"/>
      <c r="D3" s="16"/>
      <c r="E3" s="16"/>
      <c r="F3" s="16"/>
      <c r="G3" s="16"/>
      <c r="H3" s="15"/>
      <c r="I3" s="14"/>
      <c r="J3" s="17"/>
      <c r="K3" s="18"/>
    </row>
    <row r="4" spans="1:11" ht="15.75">
      <c r="A4" s="19"/>
      <c r="B4" s="33" t="s">
        <v>64</v>
      </c>
      <c r="C4" s="15">
        <v>14</v>
      </c>
      <c r="D4" s="16">
        <f>(23+7/12)+(5+2/12)</f>
        <v>28.75</v>
      </c>
      <c r="E4" s="16">
        <f>(16/12)*4</f>
        <v>5.333333333333333</v>
      </c>
      <c r="F4" s="16"/>
      <c r="G4" s="16">
        <f>FLOOR(C4*D4*E4,0.01)</f>
        <v>2146.66</v>
      </c>
      <c r="H4" s="15"/>
      <c r="I4" s="14"/>
      <c r="J4" s="17"/>
      <c r="K4" s="18"/>
    </row>
    <row r="5" spans="1:11" ht="15.75">
      <c r="A5" s="19"/>
      <c r="B5" s="27"/>
      <c r="C5" s="15"/>
      <c r="D5" s="16"/>
      <c r="E5" s="16"/>
      <c r="F5" s="23" t="s">
        <v>11</v>
      </c>
      <c r="G5" s="23">
        <f>SUM(G4:G4)</f>
        <v>2146.66</v>
      </c>
      <c r="H5" s="14" t="s">
        <v>19</v>
      </c>
      <c r="I5" s="14"/>
      <c r="J5" s="17"/>
      <c r="K5" s="18"/>
    </row>
    <row r="6" spans="1:11" ht="15.75">
      <c r="A6" s="19"/>
      <c r="B6" s="27"/>
      <c r="C6" s="15"/>
      <c r="D6" s="16"/>
      <c r="E6" s="16"/>
      <c r="F6" s="23"/>
      <c r="G6" s="47">
        <f>G5/10.76</f>
        <v>199.50371747211895</v>
      </c>
      <c r="H6" s="14" t="s">
        <v>20</v>
      </c>
      <c r="I6" s="14">
        <v>1550.65</v>
      </c>
      <c r="J6" s="17">
        <f>G6*I6</f>
        <v>309360.43949814129</v>
      </c>
      <c r="K6" s="25"/>
    </row>
    <row r="7" spans="1:11" ht="89.25" customHeight="1">
      <c r="A7" s="19">
        <v>3.2</v>
      </c>
      <c r="B7" s="20" t="s">
        <v>62</v>
      </c>
      <c r="C7" s="15"/>
      <c r="D7" s="16"/>
      <c r="E7" s="16"/>
      <c r="F7" s="16"/>
      <c r="G7" s="16"/>
      <c r="H7" s="15"/>
      <c r="I7" s="14"/>
      <c r="J7" s="17"/>
      <c r="K7" s="18"/>
    </row>
    <row r="8" spans="1:11" ht="21" customHeight="1">
      <c r="A8" s="19"/>
      <c r="B8" s="29" t="s">
        <v>28</v>
      </c>
      <c r="C8" s="15"/>
      <c r="D8" s="16"/>
      <c r="E8" s="16"/>
      <c r="F8" s="16"/>
      <c r="G8" s="16"/>
      <c r="H8" s="14"/>
      <c r="I8" s="14"/>
      <c r="J8" s="17"/>
      <c r="K8" s="18"/>
    </row>
    <row r="9" spans="1:11" ht="15.75">
      <c r="A9" s="19"/>
      <c r="B9" s="20" t="s">
        <v>29</v>
      </c>
      <c r="C9" s="15">
        <v>1</v>
      </c>
      <c r="D9" s="16">
        <f>'Brick work '!D28</f>
        <v>13.083333333333334</v>
      </c>
      <c r="E9" s="16">
        <f>3*9/12</f>
        <v>2.25</v>
      </c>
      <c r="F9" s="16"/>
      <c r="G9" s="16">
        <f t="shared" ref="G9:G21" si="0">PRODUCT(C9:F9)</f>
        <v>29.4375</v>
      </c>
      <c r="H9" s="15" t="s">
        <v>67</v>
      </c>
      <c r="I9" s="14"/>
      <c r="J9" s="17"/>
      <c r="K9" s="18"/>
    </row>
    <row r="10" spans="1:11" ht="15.75">
      <c r="A10" s="19"/>
      <c r="B10" s="20"/>
      <c r="C10" s="15">
        <v>1</v>
      </c>
      <c r="D10" s="16">
        <f>'Brick work '!D29</f>
        <v>6.833333333333333</v>
      </c>
      <c r="E10" s="16">
        <f t="shared" ref="E10:E25" si="1">3*9/12</f>
        <v>2.25</v>
      </c>
      <c r="F10" s="16"/>
      <c r="G10" s="16">
        <f t="shared" si="0"/>
        <v>15.375</v>
      </c>
      <c r="H10" s="15" t="s">
        <v>67</v>
      </c>
      <c r="I10" s="14"/>
      <c r="J10" s="17"/>
      <c r="K10" s="18"/>
    </row>
    <row r="11" spans="1:11" ht="15.75">
      <c r="A11" s="19"/>
      <c r="B11" s="20" t="s">
        <v>30</v>
      </c>
      <c r="C11" s="15">
        <v>1</v>
      </c>
      <c r="D11" s="16">
        <f>'Brick work '!D30</f>
        <v>13.083333333333334</v>
      </c>
      <c r="E11" s="16">
        <f t="shared" si="1"/>
        <v>2.25</v>
      </c>
      <c r="F11" s="16"/>
      <c r="G11" s="16">
        <f t="shared" si="0"/>
        <v>29.4375</v>
      </c>
      <c r="H11" s="15" t="s">
        <v>67</v>
      </c>
      <c r="I11" s="14"/>
      <c r="J11" s="17"/>
      <c r="K11" s="18"/>
    </row>
    <row r="12" spans="1:11" ht="15.75">
      <c r="A12" s="19"/>
      <c r="B12" s="20"/>
      <c r="C12" s="15">
        <v>1</v>
      </c>
      <c r="D12" s="16">
        <f>'Brick work '!D31</f>
        <v>6.833333333333333</v>
      </c>
      <c r="E12" s="16">
        <f t="shared" si="1"/>
        <v>2.25</v>
      </c>
      <c r="F12" s="16"/>
      <c r="G12" s="16">
        <f t="shared" si="0"/>
        <v>15.375</v>
      </c>
      <c r="H12" s="15" t="s">
        <v>67</v>
      </c>
      <c r="I12" s="14"/>
      <c r="J12" s="17"/>
      <c r="K12" s="18"/>
    </row>
    <row r="13" spans="1:11" ht="15.75">
      <c r="A13" s="19"/>
      <c r="B13" s="20"/>
      <c r="C13" s="15">
        <v>1</v>
      </c>
      <c r="D13" s="16">
        <f>'Brick work '!D32</f>
        <v>12.083333333333334</v>
      </c>
      <c r="E13" s="16">
        <f t="shared" si="1"/>
        <v>2.25</v>
      </c>
      <c r="F13" s="16"/>
      <c r="G13" s="16">
        <f t="shared" si="0"/>
        <v>27.1875</v>
      </c>
      <c r="H13" s="15" t="s">
        <v>67</v>
      </c>
      <c r="I13" s="14"/>
      <c r="J13" s="17"/>
      <c r="K13" s="18"/>
    </row>
    <row r="14" spans="1:11" ht="15.75">
      <c r="A14" s="19"/>
      <c r="B14" s="20" t="s">
        <v>31</v>
      </c>
      <c r="C14" s="15">
        <v>1</v>
      </c>
      <c r="D14" s="16">
        <f>'Brick work '!D33</f>
        <v>13.083333333333334</v>
      </c>
      <c r="E14" s="16">
        <f t="shared" si="1"/>
        <v>2.25</v>
      </c>
      <c r="F14" s="16"/>
      <c r="G14" s="16">
        <f t="shared" si="0"/>
        <v>29.4375</v>
      </c>
      <c r="H14" s="15" t="s">
        <v>67</v>
      </c>
      <c r="I14" s="14"/>
      <c r="J14" s="17"/>
      <c r="K14" s="18"/>
    </row>
    <row r="15" spans="1:11" ht="15.75">
      <c r="A15" s="19"/>
      <c r="B15" s="20"/>
      <c r="C15" s="15">
        <v>1</v>
      </c>
      <c r="D15" s="16">
        <f>'Brick work '!D34</f>
        <v>6.833333333333333</v>
      </c>
      <c r="E15" s="16">
        <f t="shared" si="1"/>
        <v>2.25</v>
      </c>
      <c r="F15" s="16"/>
      <c r="G15" s="16">
        <f t="shared" si="0"/>
        <v>15.375</v>
      </c>
      <c r="H15" s="15" t="s">
        <v>67</v>
      </c>
      <c r="I15" s="14"/>
      <c r="J15" s="17"/>
      <c r="K15" s="18"/>
    </row>
    <row r="16" spans="1:11" ht="15.75">
      <c r="A16" s="19"/>
      <c r="B16" s="20"/>
      <c r="C16" s="15">
        <v>1</v>
      </c>
      <c r="D16" s="16">
        <f>'Brick work '!D35</f>
        <v>12.083333333333334</v>
      </c>
      <c r="E16" s="16">
        <f t="shared" si="1"/>
        <v>2.25</v>
      </c>
      <c r="F16" s="16"/>
      <c r="G16" s="16">
        <f t="shared" si="0"/>
        <v>27.1875</v>
      </c>
      <c r="H16" s="15" t="s">
        <v>67</v>
      </c>
      <c r="I16" s="14"/>
      <c r="J16" s="17"/>
      <c r="K16" s="18"/>
    </row>
    <row r="17" spans="1:11" ht="15.75">
      <c r="A17" s="19"/>
      <c r="B17" s="20" t="s">
        <v>38</v>
      </c>
      <c r="C17" s="15">
        <v>1</v>
      </c>
      <c r="D17" s="16">
        <f>'Brick work '!D36</f>
        <v>13.083333333333334</v>
      </c>
      <c r="E17" s="16">
        <f t="shared" si="1"/>
        <v>2.25</v>
      </c>
      <c r="F17" s="16"/>
      <c r="G17" s="16">
        <f t="shared" si="0"/>
        <v>29.4375</v>
      </c>
      <c r="H17" s="15" t="s">
        <v>67</v>
      </c>
      <c r="I17" s="14"/>
      <c r="J17" s="17"/>
      <c r="K17" s="18"/>
    </row>
    <row r="18" spans="1:11" ht="15.75">
      <c r="A18" s="19"/>
      <c r="B18" s="20"/>
      <c r="C18" s="15">
        <v>1</v>
      </c>
      <c r="D18" s="16">
        <f>'Brick work '!D37</f>
        <v>6.833333333333333</v>
      </c>
      <c r="E18" s="16">
        <f t="shared" si="1"/>
        <v>2.25</v>
      </c>
      <c r="F18" s="16"/>
      <c r="G18" s="16">
        <f t="shared" si="0"/>
        <v>15.375</v>
      </c>
      <c r="H18" s="15" t="s">
        <v>67</v>
      </c>
      <c r="I18" s="14"/>
      <c r="J18" s="17"/>
      <c r="K18" s="18"/>
    </row>
    <row r="19" spans="1:11" ht="15.75">
      <c r="A19" s="19"/>
      <c r="B19" s="20" t="s">
        <v>39</v>
      </c>
      <c r="C19" s="15">
        <v>1</v>
      </c>
      <c r="D19" s="16">
        <f>'Brick work '!D38</f>
        <v>0</v>
      </c>
      <c r="E19" s="16">
        <f t="shared" si="1"/>
        <v>2.25</v>
      </c>
      <c r="F19" s="16"/>
      <c r="G19" s="16">
        <f t="shared" si="0"/>
        <v>0</v>
      </c>
      <c r="H19" s="15" t="s">
        <v>67</v>
      </c>
      <c r="I19" s="14"/>
      <c r="J19" s="17"/>
      <c r="K19" s="18"/>
    </row>
    <row r="20" spans="1:11" ht="15.75">
      <c r="A20" s="19"/>
      <c r="B20" s="20" t="s">
        <v>40</v>
      </c>
      <c r="C20" s="15">
        <v>2</v>
      </c>
      <c r="D20" s="16">
        <f>'Brick work '!D39</f>
        <v>19.5</v>
      </c>
      <c r="E20" s="16">
        <f t="shared" si="1"/>
        <v>2.25</v>
      </c>
      <c r="F20" s="16"/>
      <c r="G20" s="16">
        <f t="shared" si="0"/>
        <v>87.75</v>
      </c>
      <c r="H20" s="15" t="s">
        <v>67</v>
      </c>
      <c r="I20" s="14"/>
      <c r="J20" s="17"/>
      <c r="K20" s="18"/>
    </row>
    <row r="21" spans="1:11" ht="15.75">
      <c r="A21" s="19"/>
      <c r="B21" s="20"/>
      <c r="C21" s="15">
        <v>1</v>
      </c>
      <c r="D21" s="16">
        <f>'Brick work '!D40</f>
        <v>19</v>
      </c>
      <c r="E21" s="16">
        <f t="shared" si="1"/>
        <v>2.25</v>
      </c>
      <c r="F21" s="16"/>
      <c r="G21" s="16">
        <f t="shared" si="0"/>
        <v>42.75</v>
      </c>
      <c r="H21" s="15" t="s">
        <v>67</v>
      </c>
      <c r="I21" s="14"/>
      <c r="J21" s="17"/>
      <c r="K21" s="18"/>
    </row>
    <row r="22" spans="1:11" ht="15.75">
      <c r="A22" s="19"/>
      <c r="B22" s="20" t="s">
        <v>41</v>
      </c>
      <c r="C22" s="15">
        <v>2</v>
      </c>
      <c r="D22" s="16">
        <f>'Brick work '!D41</f>
        <v>18.5</v>
      </c>
      <c r="E22" s="16">
        <f t="shared" si="1"/>
        <v>2.25</v>
      </c>
      <c r="F22" s="16"/>
      <c r="G22" s="16">
        <f t="shared" ref="G22:G25" si="2">PRODUCT(C22:F22)</f>
        <v>83.25</v>
      </c>
      <c r="H22" s="15" t="s">
        <v>67</v>
      </c>
      <c r="I22" s="14"/>
      <c r="J22" s="17"/>
      <c r="K22" s="18"/>
    </row>
    <row r="23" spans="1:11" ht="15.75">
      <c r="A23" s="19"/>
      <c r="B23" s="20"/>
      <c r="C23" s="15">
        <v>1</v>
      </c>
      <c r="D23" s="16">
        <f>'Brick work '!D42</f>
        <v>19</v>
      </c>
      <c r="E23" s="16">
        <f t="shared" si="1"/>
        <v>2.25</v>
      </c>
      <c r="F23" s="16"/>
      <c r="G23" s="16">
        <f t="shared" si="2"/>
        <v>42.75</v>
      </c>
      <c r="H23" s="15" t="s">
        <v>67</v>
      </c>
      <c r="I23" s="14"/>
      <c r="J23" s="17"/>
      <c r="K23" s="18"/>
    </row>
    <row r="24" spans="1:11" ht="15.75">
      <c r="A24" s="19"/>
      <c r="B24" s="20" t="s">
        <v>42</v>
      </c>
      <c r="C24" s="15">
        <f>C22</f>
        <v>2</v>
      </c>
      <c r="D24" s="16">
        <f>'Brick work '!D43</f>
        <v>18.5</v>
      </c>
      <c r="E24" s="16">
        <f t="shared" si="1"/>
        <v>2.25</v>
      </c>
      <c r="F24" s="16"/>
      <c r="G24" s="16">
        <f t="shared" si="2"/>
        <v>83.25</v>
      </c>
      <c r="H24" s="15" t="s">
        <v>67</v>
      </c>
      <c r="I24" s="14"/>
      <c r="J24" s="17"/>
      <c r="K24" s="18"/>
    </row>
    <row r="25" spans="1:11" ht="15.75">
      <c r="A25" s="19"/>
      <c r="B25" s="20"/>
      <c r="C25" s="15">
        <f>C23</f>
        <v>1</v>
      </c>
      <c r="D25" s="16">
        <f>'Brick work '!D44</f>
        <v>19</v>
      </c>
      <c r="E25" s="16">
        <f t="shared" si="1"/>
        <v>2.25</v>
      </c>
      <c r="F25" s="16"/>
      <c r="G25" s="16">
        <f t="shared" si="2"/>
        <v>42.75</v>
      </c>
      <c r="H25" s="15" t="s">
        <v>67</v>
      </c>
      <c r="I25" s="14"/>
      <c r="J25" s="17"/>
      <c r="K25" s="18"/>
    </row>
    <row r="26" spans="1:11" ht="15.75">
      <c r="A26" s="19"/>
      <c r="B26" s="20"/>
      <c r="C26" s="15"/>
      <c r="D26" s="16"/>
      <c r="E26" s="16"/>
      <c r="F26" s="23" t="s">
        <v>11</v>
      </c>
      <c r="G26" s="23">
        <f>SUM(G8:G25)</f>
        <v>616.125</v>
      </c>
      <c r="H26" s="14" t="s">
        <v>67</v>
      </c>
      <c r="I26" s="14"/>
      <c r="J26" s="17"/>
      <c r="K26" s="18"/>
    </row>
    <row r="27" spans="1:11" ht="15.75">
      <c r="A27" s="19"/>
      <c r="B27" s="27"/>
      <c r="C27" s="27"/>
      <c r="D27" s="27"/>
      <c r="E27" s="27"/>
      <c r="F27" s="23"/>
      <c r="G27" s="23">
        <f>G26/1.76</f>
        <v>350.07102272727275</v>
      </c>
      <c r="H27" s="14" t="s">
        <v>68</v>
      </c>
      <c r="I27" s="14"/>
      <c r="J27" s="17"/>
      <c r="K27" s="18"/>
    </row>
    <row r="28" spans="1:11" ht="15.75">
      <c r="A28" s="19"/>
      <c r="B28" s="33" t="s">
        <v>65</v>
      </c>
      <c r="C28" s="16"/>
      <c r="D28" s="16"/>
      <c r="E28" s="16"/>
      <c r="F28" s="16"/>
      <c r="G28" s="16"/>
      <c r="H28" s="15"/>
      <c r="I28" s="14"/>
      <c r="J28" s="17"/>
      <c r="K28" s="18"/>
    </row>
    <row r="29" spans="1:11" ht="15.75">
      <c r="A29" s="19"/>
      <c r="B29" s="20" t="s">
        <v>29</v>
      </c>
      <c r="C29" s="15">
        <v>1</v>
      </c>
      <c r="D29" s="16">
        <f>24+6/12</f>
        <v>24.5</v>
      </c>
      <c r="E29" s="16">
        <f>(2*14+9)/12</f>
        <v>3.0833333333333335</v>
      </c>
      <c r="F29" s="16"/>
      <c r="G29" s="16">
        <f>PRODUCT(C29:E29)</f>
        <v>75.541666666666671</v>
      </c>
      <c r="H29" s="15" t="s">
        <v>67</v>
      </c>
      <c r="I29" s="14"/>
      <c r="J29" s="17"/>
      <c r="K29" s="18"/>
    </row>
    <row r="30" spans="1:11" ht="15.75">
      <c r="A30" s="19"/>
      <c r="B30" s="20" t="s">
        <v>30</v>
      </c>
      <c r="C30" s="15">
        <v>1</v>
      </c>
      <c r="D30" s="16">
        <f>38</f>
        <v>38</v>
      </c>
      <c r="E30" s="16">
        <f t="shared" ref="E30:E36" si="3">(2*14+9)/12</f>
        <v>3.0833333333333335</v>
      </c>
      <c r="F30" s="16"/>
      <c r="G30" s="16">
        <f t="shared" ref="G30:G36" si="4">PRODUCT(C30:E30)</f>
        <v>117.16666666666667</v>
      </c>
      <c r="H30" s="15" t="s">
        <v>67</v>
      </c>
      <c r="I30" s="14"/>
      <c r="J30" s="17"/>
      <c r="K30" s="18"/>
    </row>
    <row r="31" spans="1:11" ht="15.75">
      <c r="A31" s="19"/>
      <c r="B31" s="20" t="s">
        <v>31</v>
      </c>
      <c r="C31" s="15">
        <v>1</v>
      </c>
      <c r="D31" s="16">
        <f>38</f>
        <v>38</v>
      </c>
      <c r="E31" s="16">
        <f t="shared" si="3"/>
        <v>3.0833333333333335</v>
      </c>
      <c r="F31" s="16"/>
      <c r="G31" s="16">
        <f t="shared" si="4"/>
        <v>117.16666666666667</v>
      </c>
      <c r="H31" s="15" t="s">
        <v>67</v>
      </c>
      <c r="I31" s="14"/>
      <c r="J31" s="17"/>
      <c r="K31" s="18"/>
    </row>
    <row r="32" spans="1:11" ht="15.75">
      <c r="A32" s="19"/>
      <c r="B32" s="20" t="s">
        <v>38</v>
      </c>
      <c r="C32" s="15">
        <v>1</v>
      </c>
      <c r="D32" s="16">
        <f>D29</f>
        <v>24.5</v>
      </c>
      <c r="E32" s="16">
        <f t="shared" si="3"/>
        <v>3.0833333333333335</v>
      </c>
      <c r="F32" s="16"/>
      <c r="G32" s="16">
        <f t="shared" si="4"/>
        <v>75.541666666666671</v>
      </c>
      <c r="H32" s="15" t="s">
        <v>67</v>
      </c>
      <c r="I32" s="14"/>
      <c r="J32" s="17"/>
      <c r="K32" s="18"/>
    </row>
    <row r="33" spans="1:11" ht="15.75">
      <c r="A33" s="19"/>
      <c r="B33" s="20" t="s">
        <v>39</v>
      </c>
      <c r="C33" s="15">
        <v>1</v>
      </c>
      <c r="D33" s="16">
        <f>24+6/12</f>
        <v>24.5</v>
      </c>
      <c r="E33" s="16">
        <f t="shared" si="3"/>
        <v>3.0833333333333335</v>
      </c>
      <c r="F33" s="16"/>
      <c r="G33" s="16">
        <f t="shared" si="4"/>
        <v>75.541666666666671</v>
      </c>
      <c r="H33" s="15" t="s">
        <v>67</v>
      </c>
      <c r="I33" s="14"/>
      <c r="J33" s="17"/>
      <c r="K33" s="18"/>
    </row>
    <row r="34" spans="1:11" ht="15.75">
      <c r="A34" s="19"/>
      <c r="B34" s="20" t="s">
        <v>40</v>
      </c>
      <c r="C34" s="15">
        <v>2</v>
      </c>
      <c r="D34" s="16">
        <f>73+6/12</f>
        <v>73.5</v>
      </c>
      <c r="E34" s="16">
        <f t="shared" si="3"/>
        <v>3.0833333333333335</v>
      </c>
      <c r="F34" s="16"/>
      <c r="G34" s="16">
        <f t="shared" si="4"/>
        <v>453.25</v>
      </c>
      <c r="H34" s="15" t="s">
        <v>67</v>
      </c>
      <c r="I34" s="14"/>
      <c r="J34" s="17"/>
      <c r="K34" s="18"/>
    </row>
    <row r="35" spans="1:11" ht="15.75">
      <c r="A35" s="19"/>
      <c r="B35" s="20" t="s">
        <v>41</v>
      </c>
      <c r="C35" s="15">
        <v>2</v>
      </c>
      <c r="D35" s="16">
        <f t="shared" ref="D35:D36" si="5">73+6/12</f>
        <v>73.5</v>
      </c>
      <c r="E35" s="16">
        <f t="shared" si="3"/>
        <v>3.0833333333333335</v>
      </c>
      <c r="F35" s="16"/>
      <c r="G35" s="16">
        <f t="shared" si="4"/>
        <v>453.25</v>
      </c>
      <c r="H35" s="15" t="s">
        <v>67</v>
      </c>
      <c r="I35" s="14"/>
      <c r="J35" s="17"/>
      <c r="K35" s="18"/>
    </row>
    <row r="36" spans="1:11" ht="15.75">
      <c r="A36" s="19"/>
      <c r="B36" s="20" t="s">
        <v>42</v>
      </c>
      <c r="C36" s="15">
        <f>C35</f>
        <v>2</v>
      </c>
      <c r="D36" s="16">
        <f t="shared" si="5"/>
        <v>73.5</v>
      </c>
      <c r="E36" s="16">
        <f t="shared" si="3"/>
        <v>3.0833333333333335</v>
      </c>
      <c r="F36" s="16"/>
      <c r="G36" s="16">
        <f t="shared" si="4"/>
        <v>453.25</v>
      </c>
      <c r="H36" s="15" t="s">
        <v>67</v>
      </c>
      <c r="I36" s="14"/>
      <c r="J36" s="17"/>
      <c r="K36" s="18"/>
    </row>
    <row r="37" spans="1:11" ht="15.75">
      <c r="A37" s="19"/>
      <c r="B37" s="20"/>
      <c r="C37" s="15"/>
      <c r="D37" s="16"/>
      <c r="E37" s="16"/>
      <c r="F37" s="23" t="s">
        <v>11</v>
      </c>
      <c r="G37" s="23">
        <f>SUM(G29:G36)</f>
        <v>1820.7083333333335</v>
      </c>
      <c r="H37" s="14" t="s">
        <v>67</v>
      </c>
      <c r="I37" s="14"/>
      <c r="J37" s="17"/>
      <c r="K37" s="18"/>
    </row>
    <row r="38" spans="1:11" ht="15.75">
      <c r="A38" s="19"/>
      <c r="B38" s="20"/>
      <c r="C38" s="16"/>
      <c r="D38" s="16"/>
      <c r="E38" s="16"/>
      <c r="F38" s="23"/>
      <c r="G38" s="23">
        <f>G37/10.76</f>
        <v>169.21081164807933</v>
      </c>
      <c r="H38" s="14" t="s">
        <v>66</v>
      </c>
      <c r="I38" s="14"/>
      <c r="J38" s="17"/>
      <c r="K38" s="18"/>
    </row>
    <row r="39" spans="1:11" ht="15.75">
      <c r="A39" s="19"/>
      <c r="B39" s="33" t="s">
        <v>69</v>
      </c>
      <c r="C39" s="16"/>
      <c r="D39" s="16"/>
      <c r="E39" s="16"/>
      <c r="F39" s="16"/>
      <c r="G39" s="16"/>
      <c r="H39" s="15"/>
      <c r="I39" s="14"/>
      <c r="J39" s="17"/>
      <c r="K39" s="18"/>
    </row>
    <row r="40" spans="1:11" ht="15.75">
      <c r="A40" s="19"/>
      <c r="B40" s="33" t="s">
        <v>70</v>
      </c>
      <c r="C40" s="16"/>
      <c r="D40" s="16"/>
      <c r="E40" s="16"/>
      <c r="F40" s="16"/>
      <c r="G40" s="16"/>
      <c r="H40" s="15"/>
      <c r="I40" s="14"/>
      <c r="J40" s="17"/>
      <c r="K40" s="18"/>
    </row>
    <row r="41" spans="1:11" ht="15.75">
      <c r="A41" s="19"/>
      <c r="B41" s="20" t="s">
        <v>29</v>
      </c>
      <c r="C41" s="15">
        <v>1</v>
      </c>
      <c r="D41" s="16">
        <f>24+6/12</f>
        <v>24.5</v>
      </c>
      <c r="E41" s="16">
        <f>(2*18+12)/12</f>
        <v>4</v>
      </c>
      <c r="F41" s="16"/>
      <c r="G41" s="16">
        <f>PRODUCT(C41:E41)</f>
        <v>98</v>
      </c>
      <c r="H41" s="15" t="s">
        <v>67</v>
      </c>
      <c r="I41" s="14"/>
      <c r="J41" s="17"/>
      <c r="K41" s="18"/>
    </row>
    <row r="42" spans="1:11" ht="15.75">
      <c r="A42" s="19"/>
      <c r="B42" s="20" t="s">
        <v>30</v>
      </c>
      <c r="C42" s="15">
        <v>1</v>
      </c>
      <c r="D42" s="16">
        <f>38</f>
        <v>38</v>
      </c>
      <c r="E42" s="16">
        <f t="shared" ref="E42:E48" si="6">(2*18+12)/12</f>
        <v>4</v>
      </c>
      <c r="F42" s="16"/>
      <c r="G42" s="16">
        <f t="shared" ref="G42:G48" si="7">PRODUCT(C42:E42)</f>
        <v>152</v>
      </c>
      <c r="H42" s="15" t="s">
        <v>67</v>
      </c>
      <c r="I42" s="14"/>
      <c r="J42" s="17"/>
      <c r="K42" s="18"/>
    </row>
    <row r="43" spans="1:11" ht="15.75">
      <c r="A43" s="19"/>
      <c r="B43" s="20" t="s">
        <v>31</v>
      </c>
      <c r="C43" s="15">
        <v>1</v>
      </c>
      <c r="D43" s="16">
        <f>38</f>
        <v>38</v>
      </c>
      <c r="E43" s="16">
        <f t="shared" si="6"/>
        <v>4</v>
      </c>
      <c r="F43" s="16"/>
      <c r="G43" s="16">
        <f t="shared" si="7"/>
        <v>152</v>
      </c>
      <c r="H43" s="15" t="s">
        <v>67</v>
      </c>
      <c r="I43" s="14"/>
      <c r="J43" s="17"/>
      <c r="K43" s="18"/>
    </row>
    <row r="44" spans="1:11" ht="15.75">
      <c r="A44" s="19"/>
      <c r="B44" s="20" t="s">
        <v>38</v>
      </c>
      <c r="C44" s="15">
        <v>1</v>
      </c>
      <c r="D44" s="16">
        <f>D41</f>
        <v>24.5</v>
      </c>
      <c r="E44" s="16">
        <f t="shared" si="6"/>
        <v>4</v>
      </c>
      <c r="F44" s="16"/>
      <c r="G44" s="16">
        <f t="shared" si="7"/>
        <v>98</v>
      </c>
      <c r="H44" s="15" t="s">
        <v>67</v>
      </c>
      <c r="I44" s="14"/>
      <c r="J44" s="17"/>
      <c r="K44" s="18"/>
    </row>
    <row r="45" spans="1:11" ht="15.75">
      <c r="A45" s="19"/>
      <c r="B45" s="20" t="s">
        <v>39</v>
      </c>
      <c r="C45" s="15">
        <v>1</v>
      </c>
      <c r="D45" s="16">
        <f>24+6/12</f>
        <v>24.5</v>
      </c>
      <c r="E45" s="16">
        <f t="shared" si="6"/>
        <v>4</v>
      </c>
      <c r="F45" s="16"/>
      <c r="G45" s="16">
        <f t="shared" si="7"/>
        <v>98</v>
      </c>
      <c r="H45" s="15" t="s">
        <v>67</v>
      </c>
      <c r="I45" s="14"/>
      <c r="J45" s="17"/>
      <c r="K45" s="18"/>
    </row>
    <row r="46" spans="1:11" ht="15.75">
      <c r="A46" s="19"/>
      <c r="B46" s="20" t="s">
        <v>40</v>
      </c>
      <c r="C46" s="15">
        <v>2</v>
      </c>
      <c r="D46" s="16">
        <f>73+6/12</f>
        <v>73.5</v>
      </c>
      <c r="E46" s="16">
        <f t="shared" si="6"/>
        <v>4</v>
      </c>
      <c r="F46" s="16"/>
      <c r="G46" s="16">
        <f t="shared" si="7"/>
        <v>588</v>
      </c>
      <c r="H46" s="15" t="s">
        <v>67</v>
      </c>
      <c r="I46" s="14"/>
      <c r="J46" s="17"/>
      <c r="K46" s="18"/>
    </row>
    <row r="47" spans="1:11" ht="15.75">
      <c r="A47" s="19"/>
      <c r="B47" s="20" t="s">
        <v>41</v>
      </c>
      <c r="C47" s="15">
        <v>2</v>
      </c>
      <c r="D47" s="16">
        <f t="shared" ref="D47:D48" si="8">73+6/12</f>
        <v>73.5</v>
      </c>
      <c r="E47" s="16">
        <f t="shared" si="6"/>
        <v>4</v>
      </c>
      <c r="F47" s="16"/>
      <c r="G47" s="16">
        <f t="shared" si="7"/>
        <v>588</v>
      </c>
      <c r="H47" s="15" t="s">
        <v>67</v>
      </c>
      <c r="I47" s="14"/>
      <c r="J47" s="17"/>
      <c r="K47" s="18"/>
    </row>
    <row r="48" spans="1:11" ht="15.75">
      <c r="A48" s="19"/>
      <c r="B48" s="20" t="s">
        <v>42</v>
      </c>
      <c r="C48" s="15">
        <f>C47</f>
        <v>2</v>
      </c>
      <c r="D48" s="16">
        <f t="shared" si="8"/>
        <v>73.5</v>
      </c>
      <c r="E48" s="16">
        <f t="shared" si="6"/>
        <v>4</v>
      </c>
      <c r="F48" s="16"/>
      <c r="G48" s="16">
        <f t="shared" si="7"/>
        <v>588</v>
      </c>
      <c r="H48" s="15" t="s">
        <v>67</v>
      </c>
      <c r="I48" s="14"/>
      <c r="J48" s="17"/>
      <c r="K48" s="18"/>
    </row>
    <row r="49" spans="1:11" ht="15.75">
      <c r="A49" s="19"/>
      <c r="B49" s="20"/>
      <c r="C49" s="15"/>
      <c r="D49" s="16"/>
      <c r="E49" s="16"/>
      <c r="F49" s="23" t="s">
        <v>11</v>
      </c>
      <c r="G49" s="23">
        <f>SUM(G41:G48)</f>
        <v>2362</v>
      </c>
      <c r="H49" s="14" t="s">
        <v>67</v>
      </c>
      <c r="I49" s="14"/>
      <c r="J49" s="17"/>
      <c r="K49" s="18"/>
    </row>
    <row r="50" spans="1:11" ht="15.75">
      <c r="A50" s="19"/>
      <c r="B50" s="20"/>
      <c r="C50" s="16"/>
      <c r="D50" s="16"/>
      <c r="E50" s="16"/>
      <c r="F50" s="23"/>
      <c r="G50" s="23">
        <f>G49/10.76</f>
        <v>219.51672862453532</v>
      </c>
      <c r="H50" s="14" t="s">
        <v>66</v>
      </c>
      <c r="I50" s="14"/>
      <c r="J50" s="17"/>
      <c r="K50" s="18"/>
    </row>
    <row r="51" spans="1:11" ht="15.75">
      <c r="A51" s="19"/>
      <c r="B51" s="33" t="s">
        <v>71</v>
      </c>
      <c r="C51" s="16"/>
      <c r="D51" s="16"/>
      <c r="E51" s="16"/>
      <c r="F51" s="16"/>
      <c r="G51" s="16"/>
      <c r="H51" s="15"/>
      <c r="I51" s="14"/>
      <c r="J51" s="17"/>
      <c r="K51" s="18"/>
    </row>
    <row r="52" spans="1:11" ht="15.75">
      <c r="A52" s="19"/>
      <c r="B52" s="20" t="s">
        <v>72</v>
      </c>
      <c r="C52" s="16">
        <v>1</v>
      </c>
      <c r="D52" s="16">
        <f>23.5</f>
        <v>23.5</v>
      </c>
      <c r="E52" s="16">
        <f>(2*14+9)/12</f>
        <v>3.0833333333333335</v>
      </c>
      <c r="F52" s="16"/>
      <c r="G52" s="16">
        <f>PRODUCT(C52:E52)</f>
        <v>72.458333333333343</v>
      </c>
      <c r="H52" s="15" t="s">
        <v>67</v>
      </c>
      <c r="I52" s="14"/>
      <c r="J52" s="17"/>
      <c r="K52" s="18"/>
    </row>
    <row r="53" spans="1:11" ht="15.75">
      <c r="A53" s="19"/>
      <c r="B53" s="20" t="s">
        <v>73</v>
      </c>
      <c r="C53" s="16">
        <v>1</v>
      </c>
      <c r="D53" s="16">
        <f t="shared" ref="D53:D54" si="9">23.5</f>
        <v>23.5</v>
      </c>
      <c r="E53" s="16">
        <f t="shared" ref="E53:E54" si="10">(2*14+9)/12</f>
        <v>3.0833333333333335</v>
      </c>
      <c r="F53" s="16"/>
      <c r="G53" s="16">
        <f t="shared" ref="G53:G54" si="11">PRODUCT(C53:E53)</f>
        <v>72.458333333333343</v>
      </c>
      <c r="H53" s="15" t="s">
        <v>67</v>
      </c>
      <c r="I53" s="14"/>
      <c r="J53" s="17"/>
      <c r="K53" s="18"/>
    </row>
    <row r="54" spans="1:11" ht="15.75">
      <c r="A54" s="19"/>
      <c r="B54" s="20" t="s">
        <v>74</v>
      </c>
      <c r="C54" s="16">
        <v>1</v>
      </c>
      <c r="D54" s="16">
        <f t="shared" si="9"/>
        <v>23.5</v>
      </c>
      <c r="E54" s="16">
        <f t="shared" si="10"/>
        <v>3.0833333333333335</v>
      </c>
      <c r="F54" s="16"/>
      <c r="G54" s="16">
        <f t="shared" si="11"/>
        <v>72.458333333333343</v>
      </c>
      <c r="H54" s="15" t="s">
        <v>67</v>
      </c>
      <c r="I54" s="14"/>
      <c r="J54" s="17"/>
      <c r="K54" s="18"/>
    </row>
    <row r="55" spans="1:11" ht="15.75">
      <c r="A55" s="19"/>
      <c r="B55" s="20"/>
      <c r="C55" s="16"/>
      <c r="D55" s="16"/>
      <c r="E55" s="16"/>
      <c r="F55" s="23" t="s">
        <v>11</v>
      </c>
      <c r="G55" s="23">
        <f>SUM(G52:G54)</f>
        <v>217.37500000000003</v>
      </c>
      <c r="H55" s="14" t="s">
        <v>67</v>
      </c>
      <c r="I55" s="14"/>
      <c r="J55" s="17"/>
      <c r="K55" s="18"/>
    </row>
    <row r="56" spans="1:11" ht="15.75">
      <c r="A56" s="19"/>
      <c r="B56" s="20"/>
      <c r="C56" s="16"/>
      <c r="D56" s="16"/>
      <c r="E56" s="16"/>
      <c r="F56" s="23"/>
      <c r="G56" s="23">
        <f>G55/10.76</f>
        <v>20.202137546468403</v>
      </c>
      <c r="H56" s="14" t="s">
        <v>68</v>
      </c>
      <c r="I56" s="14"/>
      <c r="J56" s="17"/>
      <c r="K56" s="18"/>
    </row>
    <row r="57" spans="1:11" ht="15.75">
      <c r="A57" s="19"/>
      <c r="B57" s="33" t="s">
        <v>75</v>
      </c>
      <c r="C57" s="16"/>
      <c r="D57" s="16"/>
      <c r="E57" s="16"/>
      <c r="F57" s="16"/>
      <c r="G57" s="16"/>
      <c r="H57" s="15"/>
      <c r="I57" s="14"/>
      <c r="J57" s="17"/>
      <c r="K57" s="18"/>
    </row>
    <row r="58" spans="1:11" ht="15.75">
      <c r="A58" s="19"/>
      <c r="B58" s="20" t="s">
        <v>29</v>
      </c>
      <c r="C58" s="15">
        <v>1</v>
      </c>
      <c r="D58" s="16">
        <f>24+6/12</f>
        <v>24.5</v>
      </c>
      <c r="E58" s="16">
        <f>(2*14+9)/12</f>
        <v>3.0833333333333335</v>
      </c>
      <c r="F58" s="16"/>
      <c r="G58" s="16">
        <f>PRODUCT(C58:E58)</f>
        <v>75.541666666666671</v>
      </c>
      <c r="H58" s="15" t="s">
        <v>67</v>
      </c>
      <c r="I58" s="14"/>
      <c r="J58" s="17"/>
      <c r="K58" s="18"/>
    </row>
    <row r="59" spans="1:11" ht="15.75">
      <c r="A59" s="19"/>
      <c r="B59" s="20" t="s">
        <v>30</v>
      </c>
      <c r="C59" s="15">
        <v>1</v>
      </c>
      <c r="D59" s="16">
        <f>38</f>
        <v>38</v>
      </c>
      <c r="E59" s="16">
        <f t="shared" ref="E59:E65" si="12">(2*14+9)/12</f>
        <v>3.0833333333333335</v>
      </c>
      <c r="F59" s="16"/>
      <c r="G59" s="16">
        <f t="shared" ref="G59:G65" si="13">PRODUCT(C59:E59)</f>
        <v>117.16666666666667</v>
      </c>
      <c r="H59" s="15" t="s">
        <v>67</v>
      </c>
      <c r="I59" s="14"/>
      <c r="J59" s="17"/>
      <c r="K59" s="18"/>
    </row>
    <row r="60" spans="1:11" ht="15.75">
      <c r="A60" s="19"/>
      <c r="B60" s="20" t="s">
        <v>31</v>
      </c>
      <c r="C60" s="15">
        <v>1</v>
      </c>
      <c r="D60" s="16">
        <f>38</f>
        <v>38</v>
      </c>
      <c r="E60" s="16">
        <f t="shared" si="12"/>
        <v>3.0833333333333335</v>
      </c>
      <c r="F60" s="16"/>
      <c r="G60" s="16">
        <f t="shared" si="13"/>
        <v>117.16666666666667</v>
      </c>
      <c r="H60" s="15" t="s">
        <v>67</v>
      </c>
      <c r="I60" s="14"/>
      <c r="J60" s="17"/>
      <c r="K60" s="18"/>
    </row>
    <row r="61" spans="1:11" ht="15.75">
      <c r="A61" s="19"/>
      <c r="B61" s="20" t="s">
        <v>38</v>
      </c>
      <c r="C61" s="15">
        <v>1</v>
      </c>
      <c r="D61" s="16">
        <f>D58</f>
        <v>24.5</v>
      </c>
      <c r="E61" s="16">
        <f t="shared" si="12"/>
        <v>3.0833333333333335</v>
      </c>
      <c r="F61" s="16"/>
      <c r="G61" s="16">
        <f t="shared" si="13"/>
        <v>75.541666666666671</v>
      </c>
      <c r="H61" s="15" t="s">
        <v>67</v>
      </c>
      <c r="I61" s="14"/>
      <c r="J61" s="17"/>
      <c r="K61" s="18"/>
    </row>
    <row r="62" spans="1:11" ht="15.75">
      <c r="A62" s="19"/>
      <c r="B62" s="20" t="s">
        <v>39</v>
      </c>
      <c r="C62" s="15">
        <v>1</v>
      </c>
      <c r="D62" s="16">
        <f>24+6/12</f>
        <v>24.5</v>
      </c>
      <c r="E62" s="16">
        <f t="shared" si="12"/>
        <v>3.0833333333333335</v>
      </c>
      <c r="F62" s="16"/>
      <c r="G62" s="16">
        <f t="shared" si="13"/>
        <v>75.541666666666671</v>
      </c>
      <c r="H62" s="15" t="s">
        <v>67</v>
      </c>
      <c r="I62" s="14"/>
      <c r="J62" s="17"/>
      <c r="K62" s="18"/>
    </row>
    <row r="63" spans="1:11" ht="15.75">
      <c r="A63" s="19"/>
      <c r="B63" s="20" t="s">
        <v>40</v>
      </c>
      <c r="C63" s="15">
        <v>2</v>
      </c>
      <c r="D63" s="16">
        <f>73+6/12</f>
        <v>73.5</v>
      </c>
      <c r="E63" s="16">
        <f t="shared" si="12"/>
        <v>3.0833333333333335</v>
      </c>
      <c r="F63" s="16"/>
      <c r="G63" s="16">
        <f t="shared" si="13"/>
        <v>453.25</v>
      </c>
      <c r="H63" s="15" t="s">
        <v>67</v>
      </c>
      <c r="I63" s="14"/>
      <c r="J63" s="17"/>
      <c r="K63" s="18"/>
    </row>
    <row r="64" spans="1:11" ht="15.75">
      <c r="A64" s="19"/>
      <c r="B64" s="20" t="s">
        <v>41</v>
      </c>
      <c r="C64" s="15">
        <v>2</v>
      </c>
      <c r="D64" s="16">
        <f t="shared" ref="D64:D65" si="14">73+6/12</f>
        <v>73.5</v>
      </c>
      <c r="E64" s="16">
        <f t="shared" si="12"/>
        <v>3.0833333333333335</v>
      </c>
      <c r="F64" s="16"/>
      <c r="G64" s="16">
        <f t="shared" si="13"/>
        <v>453.25</v>
      </c>
      <c r="H64" s="15" t="s">
        <v>67</v>
      </c>
      <c r="I64" s="14"/>
      <c r="J64" s="17"/>
      <c r="K64" s="18"/>
    </row>
    <row r="65" spans="1:11" ht="15.75">
      <c r="A65" s="19"/>
      <c r="B65" s="20" t="s">
        <v>42</v>
      </c>
      <c r="C65" s="15">
        <f>C64</f>
        <v>2</v>
      </c>
      <c r="D65" s="16">
        <f t="shared" si="14"/>
        <v>73.5</v>
      </c>
      <c r="E65" s="16">
        <f t="shared" si="12"/>
        <v>3.0833333333333335</v>
      </c>
      <c r="F65" s="16"/>
      <c r="G65" s="16">
        <f t="shared" si="13"/>
        <v>453.25</v>
      </c>
      <c r="H65" s="15" t="s">
        <v>67</v>
      </c>
      <c r="I65" s="14"/>
      <c r="J65" s="17"/>
      <c r="K65" s="18"/>
    </row>
    <row r="66" spans="1:11" ht="15.75">
      <c r="A66" s="19"/>
      <c r="B66" s="20"/>
      <c r="C66" s="15"/>
      <c r="D66" s="16"/>
      <c r="E66" s="16"/>
      <c r="F66" s="23" t="s">
        <v>11</v>
      </c>
      <c r="G66" s="23">
        <f>SUM(G58:G65)</f>
        <v>1820.7083333333335</v>
      </c>
      <c r="H66" s="14" t="s">
        <v>67</v>
      </c>
      <c r="I66" s="14"/>
      <c r="J66" s="17"/>
      <c r="K66" s="18"/>
    </row>
    <row r="67" spans="1:11" ht="15.75">
      <c r="A67" s="19"/>
      <c r="B67" s="20"/>
      <c r="C67" s="16"/>
      <c r="D67" s="16"/>
      <c r="E67" s="16"/>
      <c r="F67" s="23"/>
      <c r="G67" s="23">
        <f>G66/10.76</f>
        <v>169.21081164807933</v>
      </c>
      <c r="H67" s="14" t="s">
        <v>66</v>
      </c>
      <c r="I67" s="14"/>
      <c r="J67" s="17"/>
      <c r="K67" s="18"/>
    </row>
    <row r="68" spans="1:11" ht="15.75">
      <c r="A68" s="19"/>
      <c r="B68" s="15"/>
      <c r="C68" s="16"/>
      <c r="D68" s="16"/>
      <c r="E68" s="16"/>
      <c r="F68" s="16"/>
      <c r="G68" s="16"/>
      <c r="H68" s="15"/>
      <c r="I68" s="14"/>
      <c r="J68" s="17"/>
      <c r="K68" s="18"/>
    </row>
    <row r="69" spans="1:11" ht="105">
      <c r="A69" s="19">
        <v>3.3</v>
      </c>
      <c r="B69" s="20" t="s">
        <v>63</v>
      </c>
      <c r="C69" s="15"/>
      <c r="D69" s="16"/>
      <c r="E69" s="16"/>
      <c r="F69" s="16"/>
      <c r="G69" s="16"/>
      <c r="H69" s="15"/>
      <c r="I69" s="14"/>
      <c r="J69" s="17"/>
      <c r="K69" s="18"/>
    </row>
    <row r="70" spans="1:11" ht="26.25" customHeight="1">
      <c r="A70" s="13"/>
      <c r="B70" s="33" t="s">
        <v>76</v>
      </c>
      <c r="C70" s="15">
        <v>1</v>
      </c>
      <c r="D70" s="131">
        <f>1933</f>
        <v>1933</v>
      </c>
      <c r="E70" s="132"/>
      <c r="F70" s="16"/>
      <c r="G70" s="16">
        <f>FLOOR(C70*D70,0.01)</f>
        <v>1933</v>
      </c>
      <c r="H70" s="15"/>
      <c r="I70" s="14"/>
      <c r="J70" s="17"/>
      <c r="K70" s="18"/>
    </row>
    <row r="71" spans="1:11" s="75" customFormat="1" ht="15.75">
      <c r="A71" s="106"/>
      <c r="B71" s="33" t="s">
        <v>149</v>
      </c>
      <c r="C71" s="15">
        <v>1</v>
      </c>
      <c r="D71" s="73">
        <f>4*15</f>
        <v>60</v>
      </c>
      <c r="E71" s="74"/>
      <c r="F71" s="16"/>
      <c r="G71" s="16">
        <f>C71*D71</f>
        <v>60</v>
      </c>
      <c r="H71" s="15"/>
      <c r="I71" s="14"/>
      <c r="J71" s="17"/>
      <c r="K71" s="68"/>
    </row>
    <row r="72" spans="1:11" s="75" customFormat="1" ht="15.75">
      <c r="A72" s="106"/>
      <c r="B72" s="33"/>
      <c r="C72" s="15">
        <v>1</v>
      </c>
      <c r="D72" s="73">
        <f>2*7</f>
        <v>14</v>
      </c>
      <c r="E72" s="74"/>
      <c r="F72" s="16"/>
      <c r="G72" s="16">
        <f>C72*D72</f>
        <v>14</v>
      </c>
      <c r="H72" s="15"/>
      <c r="I72" s="14"/>
      <c r="J72" s="17"/>
      <c r="K72" s="68"/>
    </row>
    <row r="73" spans="1:11" s="75" customFormat="1" ht="15.75">
      <c r="A73" s="106"/>
      <c r="B73" s="33" t="s">
        <v>150</v>
      </c>
      <c r="C73" s="15">
        <v>2</v>
      </c>
      <c r="D73" s="73">
        <f>12+10/12</f>
        <v>12.833333333333334</v>
      </c>
      <c r="E73" s="74">
        <v>6</v>
      </c>
      <c r="F73" s="16"/>
      <c r="G73" s="16">
        <f>C73*D73*E73</f>
        <v>154</v>
      </c>
      <c r="H73" s="15"/>
      <c r="I73" s="14"/>
      <c r="J73" s="17"/>
      <c r="K73" s="68"/>
    </row>
    <row r="74" spans="1:11" s="75" customFormat="1" ht="15.75">
      <c r="A74" s="106"/>
      <c r="B74" s="33"/>
      <c r="C74" s="15">
        <v>2</v>
      </c>
      <c r="D74" s="73">
        <f>5+8/12</f>
        <v>5.666666666666667</v>
      </c>
      <c r="E74" s="74">
        <v>6</v>
      </c>
      <c r="F74" s="16"/>
      <c r="G74" s="16">
        <f>C74*D74*E74</f>
        <v>68</v>
      </c>
      <c r="H74" s="15"/>
      <c r="I74" s="14"/>
      <c r="J74" s="17"/>
      <c r="K74" s="68"/>
    </row>
    <row r="75" spans="1:11" s="75" customFormat="1" ht="15.75">
      <c r="A75" s="49"/>
      <c r="B75" s="33"/>
      <c r="C75" s="15">
        <v>2</v>
      </c>
      <c r="D75" s="69">
        <f>8/12</f>
        <v>0.66666666666666663</v>
      </c>
      <c r="E75" s="69">
        <v>6</v>
      </c>
      <c r="F75" s="50"/>
      <c r="G75" s="16">
        <f>C75*D75*E75</f>
        <v>8</v>
      </c>
      <c r="H75" s="50"/>
      <c r="I75" s="14"/>
      <c r="J75" s="17"/>
      <c r="K75" s="15"/>
    </row>
    <row r="76" spans="1:11" ht="29.25" customHeight="1">
      <c r="A76" s="50"/>
      <c r="B76" s="50"/>
      <c r="C76" s="50"/>
      <c r="D76" s="50"/>
      <c r="E76" s="50"/>
      <c r="F76" s="16"/>
      <c r="G76" s="23">
        <f>SUM(G70:G75)</f>
        <v>2237</v>
      </c>
      <c r="H76" s="14" t="s">
        <v>19</v>
      </c>
      <c r="I76" s="50"/>
      <c r="J76" s="50"/>
      <c r="K76" s="50"/>
    </row>
    <row r="77" spans="1:11">
      <c r="A77" s="50"/>
      <c r="B77" s="50"/>
      <c r="C77" s="50"/>
      <c r="D77" s="50"/>
      <c r="E77" s="50"/>
      <c r="F77" s="23" t="s">
        <v>11</v>
      </c>
      <c r="G77" s="23">
        <f>G76/10.76</f>
        <v>207.89962825278812</v>
      </c>
      <c r="H77" s="14" t="s">
        <v>20</v>
      </c>
      <c r="I77" s="50"/>
      <c r="J77" s="50"/>
      <c r="K77" s="50"/>
    </row>
    <row r="78" spans="1:11" ht="18.75">
      <c r="A78" s="50"/>
      <c r="B78" s="50"/>
      <c r="C78" s="50"/>
      <c r="D78" s="50"/>
      <c r="E78" s="50"/>
      <c r="F78" s="51" t="s">
        <v>11</v>
      </c>
      <c r="G78" s="52">
        <f>G6+G27+G38+G50+G56+G67+G77</f>
        <v>1335.6148579193421</v>
      </c>
      <c r="H78" s="51" t="s">
        <v>20</v>
      </c>
      <c r="I78" s="50"/>
      <c r="J78" s="50"/>
      <c r="K78" s="50"/>
    </row>
  </sheetData>
  <mergeCells count="1">
    <mergeCell ref="D70:E7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98"/>
  <sheetViews>
    <sheetView topLeftCell="A70" zoomScale="70" zoomScaleNormal="70" workbookViewId="0">
      <selection activeCell="B82" sqref="B82:B83"/>
    </sheetView>
  </sheetViews>
  <sheetFormatPr defaultRowHeight="15"/>
  <cols>
    <col min="1" max="1" width="9.28515625" bestFit="1" customWidth="1"/>
    <col min="2" max="2" width="41.140625" customWidth="1"/>
    <col min="3" max="6" width="9.28515625" bestFit="1" customWidth="1"/>
    <col min="7" max="7" width="11.140625" bestFit="1" customWidth="1"/>
    <col min="9" max="9" width="12.5703125" bestFit="1" customWidth="1"/>
    <col min="10" max="10" width="14" bestFit="1" customWidth="1"/>
  </cols>
  <sheetData>
    <row r="1" spans="1:11" ht="15.75">
      <c r="A1" s="34" t="s">
        <v>5</v>
      </c>
      <c r="B1" s="35" t="s">
        <v>6</v>
      </c>
      <c r="C1" s="35" t="s">
        <v>7</v>
      </c>
      <c r="D1" s="36" t="s">
        <v>8</v>
      </c>
      <c r="E1" s="36" t="s">
        <v>9</v>
      </c>
      <c r="F1" s="36" t="s">
        <v>10</v>
      </c>
      <c r="G1" s="36" t="s">
        <v>11</v>
      </c>
      <c r="H1" s="35" t="s">
        <v>12</v>
      </c>
      <c r="I1" s="35" t="s">
        <v>13</v>
      </c>
      <c r="J1" s="37" t="s">
        <v>14</v>
      </c>
      <c r="K1" s="35" t="s">
        <v>15</v>
      </c>
    </row>
    <row r="2" spans="1:11" ht="15.75">
      <c r="A2" s="30">
        <v>4</v>
      </c>
      <c r="B2" s="31" t="s">
        <v>77</v>
      </c>
      <c r="C2" s="15"/>
      <c r="D2" s="16"/>
      <c r="E2" s="16"/>
      <c r="F2" s="23"/>
      <c r="G2" s="23"/>
      <c r="H2" s="14"/>
      <c r="I2" s="24"/>
      <c r="J2" s="17"/>
      <c r="K2" s="25"/>
    </row>
    <row r="3" spans="1:11" ht="105" customHeight="1">
      <c r="A3" s="19">
        <v>4.0999999999999996</v>
      </c>
      <c r="B3" s="20" t="s">
        <v>113</v>
      </c>
      <c r="C3" s="15"/>
      <c r="D3" s="16"/>
      <c r="E3" s="16"/>
      <c r="F3" s="16"/>
      <c r="G3" s="16"/>
      <c r="H3" s="15"/>
      <c r="I3" s="14"/>
      <c r="J3" s="17"/>
      <c r="K3" s="18"/>
    </row>
    <row r="4" spans="1:11" ht="22.5" customHeight="1">
      <c r="A4" s="19"/>
      <c r="B4" s="33" t="s">
        <v>93</v>
      </c>
      <c r="C4" s="15"/>
      <c r="D4" s="16"/>
      <c r="E4" s="16"/>
      <c r="F4" s="16"/>
      <c r="G4" s="16"/>
      <c r="H4" s="15"/>
      <c r="I4" s="14"/>
      <c r="J4" s="17"/>
      <c r="K4" s="18"/>
    </row>
    <row r="5" spans="1:11" ht="22.5" customHeight="1">
      <c r="A5" s="19"/>
      <c r="B5" s="53" t="s">
        <v>23</v>
      </c>
      <c r="C5" s="15">
        <f t="shared" ref="C5:E6" si="0">C12</f>
        <v>8</v>
      </c>
      <c r="D5" s="57">
        <f t="shared" si="0"/>
        <v>5</v>
      </c>
      <c r="E5" s="57">
        <f t="shared" si="0"/>
        <v>5</v>
      </c>
      <c r="F5" s="16">
        <f>3/12</f>
        <v>0.25</v>
      </c>
      <c r="G5" s="16">
        <f>FLOOR(C5*D5*E5*F5,0.01)</f>
        <v>50</v>
      </c>
      <c r="H5" s="15" t="s">
        <v>43</v>
      </c>
      <c r="I5" s="14"/>
      <c r="J5" s="17"/>
      <c r="K5" s="18"/>
    </row>
    <row r="6" spans="1:11" ht="22.5" customHeight="1">
      <c r="A6" s="19"/>
      <c r="B6" s="53" t="s">
        <v>22</v>
      </c>
      <c r="C6" s="15">
        <f t="shared" si="0"/>
        <v>6</v>
      </c>
      <c r="D6" s="57">
        <f t="shared" si="0"/>
        <v>6</v>
      </c>
      <c r="E6" s="57">
        <f t="shared" si="0"/>
        <v>6</v>
      </c>
      <c r="F6" s="16">
        <f>3/12</f>
        <v>0.25</v>
      </c>
      <c r="G6" s="16">
        <f>FLOOR(C6*D6*E6*F6,0.01)</f>
        <v>54</v>
      </c>
      <c r="H6" s="15" t="s">
        <v>43</v>
      </c>
      <c r="I6" s="14"/>
      <c r="J6" s="17"/>
      <c r="K6" s="18"/>
    </row>
    <row r="7" spans="1:11" ht="22.5" customHeight="1">
      <c r="A7" s="19"/>
      <c r="B7" s="53" t="s">
        <v>112</v>
      </c>
      <c r="C7" s="15"/>
      <c r="D7" s="57"/>
      <c r="E7" s="57"/>
      <c r="F7" s="16"/>
      <c r="G7" s="16"/>
      <c r="H7" s="15"/>
      <c r="I7" s="14"/>
      <c r="J7" s="17"/>
      <c r="K7" s="18"/>
    </row>
    <row r="8" spans="1:11" ht="22.5" customHeight="1">
      <c r="A8" s="19"/>
      <c r="B8" s="53"/>
      <c r="C8" s="15"/>
      <c r="D8" s="57"/>
      <c r="E8" s="57"/>
      <c r="F8" s="23" t="s">
        <v>11</v>
      </c>
      <c r="G8" s="23">
        <f>SUM(G5:G6)</f>
        <v>104</v>
      </c>
      <c r="H8" s="15" t="s">
        <v>43</v>
      </c>
      <c r="I8" s="14"/>
      <c r="J8" s="17"/>
      <c r="K8" s="18"/>
    </row>
    <row r="9" spans="1:11" ht="22.5" customHeight="1">
      <c r="A9" s="19"/>
      <c r="B9" s="53"/>
      <c r="C9" s="15"/>
      <c r="D9" s="57"/>
      <c r="E9" s="57"/>
      <c r="F9" s="16"/>
      <c r="G9" s="23">
        <f>G8/35.32</f>
        <v>2.944507361268403</v>
      </c>
      <c r="H9" s="15" t="s">
        <v>44</v>
      </c>
      <c r="I9" s="14"/>
      <c r="J9" s="17"/>
      <c r="K9" s="18"/>
    </row>
    <row r="10" spans="1:11" ht="105.75" customHeight="1">
      <c r="A10" s="19">
        <v>4.2</v>
      </c>
      <c r="B10" s="20" t="s">
        <v>114</v>
      </c>
      <c r="C10" s="15"/>
      <c r="D10" s="57"/>
      <c r="E10" s="57"/>
      <c r="F10" s="16"/>
      <c r="G10" s="23"/>
      <c r="H10" s="15"/>
      <c r="I10" s="14"/>
      <c r="J10" s="17"/>
      <c r="K10" s="18"/>
    </row>
    <row r="11" spans="1:11" ht="15.75">
      <c r="A11" s="19"/>
      <c r="B11" s="33" t="s">
        <v>78</v>
      </c>
      <c r="C11" s="15"/>
      <c r="D11" s="16"/>
      <c r="E11" s="16"/>
      <c r="F11" s="16"/>
      <c r="G11" s="16"/>
      <c r="H11" s="15"/>
      <c r="I11" s="14"/>
      <c r="J11" s="17"/>
      <c r="K11" s="18"/>
    </row>
    <row r="12" spans="1:11" ht="15.75">
      <c r="A12" s="19"/>
      <c r="B12" s="53" t="s">
        <v>23</v>
      </c>
      <c r="C12" s="15">
        <f>EW!C15</f>
        <v>8</v>
      </c>
      <c r="D12" s="57">
        <f>EW!D15</f>
        <v>5</v>
      </c>
      <c r="E12" s="57">
        <f>EW!E15</f>
        <v>5</v>
      </c>
      <c r="F12" s="16">
        <f>1.5</f>
        <v>1.5</v>
      </c>
      <c r="G12" s="16">
        <f>FLOOR(C12*D12*E12*F12,0.01)</f>
        <v>300</v>
      </c>
      <c r="H12" s="15" t="s">
        <v>43</v>
      </c>
      <c r="I12" s="14"/>
      <c r="J12" s="17"/>
      <c r="K12" s="18"/>
    </row>
    <row r="13" spans="1:11" ht="15.75">
      <c r="A13" s="19"/>
      <c r="B13" s="53" t="s">
        <v>22</v>
      </c>
      <c r="C13" s="15">
        <f>EW!C16</f>
        <v>6</v>
      </c>
      <c r="D13" s="57">
        <f>EW!D16</f>
        <v>6</v>
      </c>
      <c r="E13" s="57">
        <f>EW!E16</f>
        <v>6</v>
      </c>
      <c r="F13" s="16">
        <f>1.5</f>
        <v>1.5</v>
      </c>
      <c r="G13" s="16">
        <f>FLOOR(C13*D13*E13*F13,0.01)</f>
        <v>324</v>
      </c>
      <c r="H13" s="15" t="s">
        <v>43</v>
      </c>
      <c r="I13" s="14"/>
      <c r="J13" s="17"/>
      <c r="K13" s="18"/>
    </row>
    <row r="14" spans="1:11" ht="15.75">
      <c r="A14" s="19"/>
      <c r="B14" s="53"/>
      <c r="C14" s="15"/>
      <c r="D14" s="50"/>
      <c r="E14" s="50"/>
      <c r="F14" s="16"/>
      <c r="G14" s="16"/>
      <c r="H14" s="15"/>
      <c r="I14" s="14"/>
      <c r="J14" s="17"/>
      <c r="K14" s="18"/>
    </row>
    <row r="15" spans="1:11" ht="15.75">
      <c r="A15" s="19"/>
      <c r="B15" s="58" t="s">
        <v>84</v>
      </c>
      <c r="C15" s="15"/>
      <c r="D15" s="50"/>
      <c r="E15" s="50"/>
      <c r="F15" s="16"/>
      <c r="G15" s="16"/>
      <c r="H15" s="15"/>
      <c r="I15" s="14"/>
      <c r="J15" s="17"/>
      <c r="K15" s="18"/>
    </row>
    <row r="16" spans="1:11" ht="15.75">
      <c r="A16" s="19"/>
      <c r="B16" s="20" t="s">
        <v>29</v>
      </c>
      <c r="C16" s="15">
        <v>1</v>
      </c>
      <c r="D16" s="16">
        <f>11+3/12</f>
        <v>11.25</v>
      </c>
      <c r="E16" s="16">
        <f>9/12</f>
        <v>0.75</v>
      </c>
      <c r="F16" s="16">
        <v>0.75</v>
      </c>
      <c r="G16" s="16">
        <f t="shared" ref="G16:G28" si="1">PRODUCT(C16:F16)</f>
        <v>6.328125</v>
      </c>
      <c r="H16" s="15" t="s">
        <v>43</v>
      </c>
      <c r="I16" s="14"/>
      <c r="J16" s="17"/>
      <c r="K16" s="18"/>
    </row>
    <row r="17" spans="1:11" ht="15.75">
      <c r="A17" s="19"/>
      <c r="B17" s="20"/>
      <c r="C17" s="15">
        <v>1</v>
      </c>
      <c r="D17" s="16">
        <f>3+2/12</f>
        <v>3.1666666666666665</v>
      </c>
      <c r="E17" s="16">
        <f t="shared" ref="E17:E32" si="2">9/12</f>
        <v>0.75</v>
      </c>
      <c r="F17" s="16">
        <v>0.75</v>
      </c>
      <c r="G17" s="16">
        <f t="shared" si="1"/>
        <v>1.78125</v>
      </c>
      <c r="H17" s="15" t="s">
        <v>43</v>
      </c>
      <c r="I17" s="14"/>
      <c r="J17" s="17"/>
      <c r="K17" s="18"/>
    </row>
    <row r="18" spans="1:11" ht="15.75">
      <c r="A18" s="19"/>
      <c r="B18" s="20" t="s">
        <v>30</v>
      </c>
      <c r="C18" s="15">
        <v>1</v>
      </c>
      <c r="D18" s="16">
        <f>10+4/12</f>
        <v>10.333333333333334</v>
      </c>
      <c r="E18" s="16">
        <f t="shared" si="2"/>
        <v>0.75</v>
      </c>
      <c r="F18" s="16">
        <v>0.75</v>
      </c>
      <c r="G18" s="16">
        <f t="shared" si="1"/>
        <v>5.8125</v>
      </c>
      <c r="H18" s="15" t="s">
        <v>43</v>
      </c>
      <c r="I18" s="14"/>
      <c r="J18" s="17"/>
      <c r="K18" s="18"/>
    </row>
    <row r="19" spans="1:11" ht="15.75">
      <c r="A19" s="19"/>
      <c r="B19" s="20"/>
      <c r="C19" s="15">
        <v>1</v>
      </c>
      <c r="D19" s="16">
        <f>2+2/12</f>
        <v>2.1666666666666665</v>
      </c>
      <c r="E19" s="16">
        <f t="shared" si="2"/>
        <v>0.75</v>
      </c>
      <c r="F19" s="16">
        <v>0.75</v>
      </c>
      <c r="G19" s="16">
        <f t="shared" si="1"/>
        <v>1.21875</v>
      </c>
      <c r="H19" s="15" t="s">
        <v>43</v>
      </c>
      <c r="I19" s="14"/>
      <c r="J19" s="17"/>
      <c r="K19" s="54"/>
    </row>
    <row r="20" spans="1:11" ht="15.75">
      <c r="A20" s="19"/>
      <c r="B20" s="20"/>
      <c r="C20" s="15">
        <v>1</v>
      </c>
      <c r="D20" s="16">
        <v>8</v>
      </c>
      <c r="E20" s="16">
        <f t="shared" si="2"/>
        <v>0.75</v>
      </c>
      <c r="F20" s="16">
        <v>0.75</v>
      </c>
      <c r="G20" s="16">
        <f t="shared" si="1"/>
        <v>4.5</v>
      </c>
      <c r="H20" s="15" t="s">
        <v>43</v>
      </c>
      <c r="I20" s="14"/>
      <c r="J20" s="17"/>
      <c r="K20" s="18"/>
    </row>
    <row r="21" spans="1:11" ht="15.75">
      <c r="A21" s="19"/>
      <c r="B21" s="20" t="s">
        <v>31</v>
      </c>
      <c r="C21" s="15">
        <v>1</v>
      </c>
      <c r="D21" s="16">
        <f>10+4/12</f>
        <v>10.333333333333334</v>
      </c>
      <c r="E21" s="16">
        <f t="shared" si="2"/>
        <v>0.75</v>
      </c>
      <c r="F21" s="16">
        <v>0.75</v>
      </c>
      <c r="G21" s="16">
        <f t="shared" si="1"/>
        <v>5.8125</v>
      </c>
      <c r="H21" s="15" t="s">
        <v>43</v>
      </c>
      <c r="I21" s="14"/>
      <c r="J21" s="17"/>
      <c r="K21" s="18"/>
    </row>
    <row r="22" spans="1:11" ht="15.75">
      <c r="A22" s="19"/>
      <c r="B22" s="20"/>
      <c r="C22" s="15">
        <v>1</v>
      </c>
      <c r="D22" s="16">
        <f>2+2/12</f>
        <v>2.1666666666666665</v>
      </c>
      <c r="E22" s="16">
        <f t="shared" si="2"/>
        <v>0.75</v>
      </c>
      <c r="F22" s="16">
        <v>0.75</v>
      </c>
      <c r="G22" s="16">
        <f t="shared" si="1"/>
        <v>1.21875</v>
      </c>
      <c r="H22" s="15" t="s">
        <v>43</v>
      </c>
      <c r="I22" s="14"/>
      <c r="J22" s="17"/>
      <c r="K22" s="18"/>
    </row>
    <row r="23" spans="1:11" ht="15.75">
      <c r="A23" s="19"/>
      <c r="B23" s="20"/>
      <c r="C23" s="15">
        <v>1</v>
      </c>
      <c r="D23" s="16">
        <v>8</v>
      </c>
      <c r="E23" s="16">
        <f t="shared" si="2"/>
        <v>0.75</v>
      </c>
      <c r="F23" s="16">
        <v>0.75</v>
      </c>
      <c r="G23" s="16">
        <f t="shared" si="1"/>
        <v>4.5</v>
      </c>
      <c r="H23" s="15" t="s">
        <v>43</v>
      </c>
      <c r="I23" s="14"/>
      <c r="J23" s="17"/>
      <c r="K23" s="18"/>
    </row>
    <row r="24" spans="1:11" ht="15.75">
      <c r="A24" s="19"/>
      <c r="B24" s="20" t="s">
        <v>38</v>
      </c>
      <c r="C24" s="15">
        <v>1</v>
      </c>
      <c r="D24" s="16">
        <f>11+3/12</f>
        <v>11.25</v>
      </c>
      <c r="E24" s="16">
        <f t="shared" si="2"/>
        <v>0.75</v>
      </c>
      <c r="F24" s="16">
        <v>0.75</v>
      </c>
      <c r="G24" s="16">
        <f t="shared" si="1"/>
        <v>6.328125</v>
      </c>
      <c r="H24" s="15" t="s">
        <v>43</v>
      </c>
      <c r="I24" s="14"/>
      <c r="J24" s="17"/>
      <c r="K24" s="18"/>
    </row>
    <row r="25" spans="1:11" ht="15.75">
      <c r="A25" s="19"/>
      <c r="B25" s="20"/>
      <c r="C25" s="15">
        <v>1</v>
      </c>
      <c r="D25" s="16">
        <f>3+2/12</f>
        <v>3.1666666666666665</v>
      </c>
      <c r="E25" s="16">
        <f t="shared" si="2"/>
        <v>0.75</v>
      </c>
      <c r="F25" s="16">
        <v>0.75</v>
      </c>
      <c r="G25" s="16">
        <f t="shared" si="1"/>
        <v>1.78125</v>
      </c>
      <c r="H25" s="15" t="s">
        <v>43</v>
      </c>
      <c r="I25" s="14"/>
      <c r="J25" s="17"/>
      <c r="K25" s="18"/>
    </row>
    <row r="26" spans="1:11" ht="15.75">
      <c r="A26" s="19"/>
      <c r="B26" s="20" t="s">
        <v>39</v>
      </c>
      <c r="C26" s="15">
        <v>1</v>
      </c>
      <c r="D26" s="16">
        <f>19+6/12</f>
        <v>19.5</v>
      </c>
      <c r="E26" s="16">
        <f t="shared" si="2"/>
        <v>0.75</v>
      </c>
      <c r="F26" s="16">
        <v>0.75</v>
      </c>
      <c r="G26" s="16">
        <f t="shared" si="1"/>
        <v>10.96875</v>
      </c>
      <c r="H26" s="15" t="s">
        <v>43</v>
      </c>
      <c r="I26" s="14"/>
      <c r="J26" s="17"/>
      <c r="K26" s="18"/>
    </row>
    <row r="27" spans="1:11" ht="15.75">
      <c r="A27" s="19"/>
      <c r="B27" s="20" t="s">
        <v>40</v>
      </c>
      <c r="C27" s="15">
        <v>2</v>
      </c>
      <c r="D27" s="16">
        <f>19</f>
        <v>19</v>
      </c>
      <c r="E27" s="16">
        <f t="shared" si="2"/>
        <v>0.75</v>
      </c>
      <c r="F27" s="16">
        <v>0.75</v>
      </c>
      <c r="G27" s="16">
        <f t="shared" si="1"/>
        <v>21.375</v>
      </c>
      <c r="H27" s="15" t="s">
        <v>43</v>
      </c>
      <c r="I27" s="14"/>
      <c r="J27" s="17"/>
      <c r="K27" s="18"/>
    </row>
    <row r="28" spans="1:11" ht="15.75">
      <c r="A28" s="19"/>
      <c r="B28" s="20"/>
      <c r="C28" s="15">
        <v>1</v>
      </c>
      <c r="D28" s="16">
        <f>18+6/12</f>
        <v>18.5</v>
      </c>
      <c r="E28" s="16">
        <f t="shared" si="2"/>
        <v>0.75</v>
      </c>
      <c r="F28" s="16">
        <v>0.75</v>
      </c>
      <c r="G28" s="16">
        <f t="shared" si="1"/>
        <v>10.40625</v>
      </c>
      <c r="H28" s="15" t="s">
        <v>43</v>
      </c>
      <c r="I28" s="14"/>
      <c r="J28" s="17"/>
      <c r="K28" s="18"/>
    </row>
    <row r="29" spans="1:11" ht="15.75">
      <c r="A29" s="19"/>
      <c r="B29" s="20" t="s">
        <v>41</v>
      </c>
      <c r="C29" s="15">
        <v>2</v>
      </c>
      <c r="D29" s="16">
        <f>19</f>
        <v>19</v>
      </c>
      <c r="E29" s="16">
        <f t="shared" si="2"/>
        <v>0.75</v>
      </c>
      <c r="F29" s="16">
        <v>0.75</v>
      </c>
      <c r="G29" s="16">
        <f t="shared" ref="G29:G32" si="3">PRODUCT(C29:F29)</f>
        <v>21.375</v>
      </c>
      <c r="H29" s="15" t="s">
        <v>43</v>
      </c>
      <c r="I29" s="14"/>
      <c r="J29" s="17"/>
      <c r="K29" s="18"/>
    </row>
    <row r="30" spans="1:11" ht="15.75">
      <c r="A30" s="19"/>
      <c r="B30" s="20"/>
      <c r="C30" s="15">
        <v>1</v>
      </c>
      <c r="D30" s="16">
        <f>18+6/12</f>
        <v>18.5</v>
      </c>
      <c r="E30" s="16">
        <f t="shared" si="2"/>
        <v>0.75</v>
      </c>
      <c r="F30" s="16">
        <v>0.75</v>
      </c>
      <c r="G30" s="16">
        <f t="shared" si="3"/>
        <v>10.40625</v>
      </c>
      <c r="H30" s="15" t="s">
        <v>43</v>
      </c>
      <c r="I30" s="14"/>
      <c r="J30" s="17"/>
      <c r="K30" s="18"/>
    </row>
    <row r="31" spans="1:11" ht="15.75">
      <c r="A31" s="19"/>
      <c r="B31" s="20" t="s">
        <v>42</v>
      </c>
      <c r="C31" s="15">
        <f>C29</f>
        <v>2</v>
      </c>
      <c r="D31" s="16">
        <f>D29</f>
        <v>19</v>
      </c>
      <c r="E31" s="16">
        <f t="shared" si="2"/>
        <v>0.75</v>
      </c>
      <c r="F31" s="16">
        <v>0.75</v>
      </c>
      <c r="G31" s="16">
        <f t="shared" si="3"/>
        <v>21.375</v>
      </c>
      <c r="H31" s="15" t="s">
        <v>43</v>
      </c>
      <c r="I31" s="14"/>
      <c r="J31" s="17"/>
      <c r="K31" s="18"/>
    </row>
    <row r="32" spans="1:11" ht="15.75">
      <c r="A32" s="19"/>
      <c r="B32" s="20"/>
      <c r="C32" s="15">
        <f>C30</f>
        <v>1</v>
      </c>
      <c r="D32" s="16">
        <f>D30</f>
        <v>18.5</v>
      </c>
      <c r="E32" s="16">
        <f t="shared" si="2"/>
        <v>0.75</v>
      </c>
      <c r="F32" s="16">
        <v>0.75</v>
      </c>
      <c r="G32" s="16">
        <f t="shared" si="3"/>
        <v>10.40625</v>
      </c>
      <c r="H32" s="15" t="s">
        <v>43</v>
      </c>
      <c r="I32" s="14"/>
      <c r="J32" s="17"/>
      <c r="K32" s="18"/>
    </row>
    <row r="33" spans="1:11" ht="15.75">
      <c r="A33" s="19"/>
      <c r="B33" s="53"/>
      <c r="C33" s="15"/>
      <c r="D33" s="50"/>
      <c r="E33" s="50"/>
      <c r="F33" s="50"/>
      <c r="G33" s="16">
        <f>SUM(G12:G32)</f>
        <v>769.59375</v>
      </c>
      <c r="H33" s="15" t="s">
        <v>43</v>
      </c>
      <c r="I33" s="14"/>
      <c r="J33" s="17"/>
      <c r="K33" s="18"/>
    </row>
    <row r="34" spans="1:11" ht="15.75">
      <c r="A34" s="19"/>
      <c r="B34" s="27"/>
      <c r="C34" s="16"/>
      <c r="D34" s="16"/>
      <c r="E34" s="16"/>
      <c r="F34" s="23" t="s">
        <v>11</v>
      </c>
      <c r="G34" s="23">
        <f>G33/35.32</f>
        <v>21.7891775198188</v>
      </c>
      <c r="H34" s="14" t="s">
        <v>44</v>
      </c>
      <c r="I34" s="14"/>
      <c r="J34" s="17"/>
      <c r="K34" s="18"/>
    </row>
    <row r="35" spans="1:11" ht="15.75">
      <c r="A35" s="19"/>
      <c r="B35" s="33" t="s">
        <v>65</v>
      </c>
      <c r="C35" s="16"/>
      <c r="D35" s="16"/>
      <c r="E35" s="16"/>
      <c r="F35" s="16"/>
      <c r="G35" s="16"/>
      <c r="H35" s="15"/>
      <c r="I35" s="14"/>
      <c r="J35" s="17"/>
      <c r="K35" s="18"/>
    </row>
    <row r="36" spans="1:11" ht="15.75">
      <c r="A36" s="19"/>
      <c r="B36" s="20" t="s">
        <v>29</v>
      </c>
      <c r="C36" s="15">
        <v>1</v>
      </c>
      <c r="D36" s="16">
        <f>24+6/12</f>
        <v>24.5</v>
      </c>
      <c r="E36" s="16">
        <f>9/12</f>
        <v>0.75</v>
      </c>
      <c r="F36" s="16">
        <f>14/12</f>
        <v>1.1666666666666667</v>
      </c>
      <c r="G36" s="16">
        <f>PRODUCT(C36:F36)</f>
        <v>21.4375</v>
      </c>
      <c r="H36" s="15" t="s">
        <v>43</v>
      </c>
      <c r="I36" s="14"/>
      <c r="J36" s="17"/>
      <c r="K36" s="18"/>
    </row>
    <row r="37" spans="1:11" ht="15.75">
      <c r="A37" s="19"/>
      <c r="B37" s="20" t="s">
        <v>30</v>
      </c>
      <c r="C37" s="15">
        <v>1</v>
      </c>
      <c r="D37" s="16">
        <f>38</f>
        <v>38</v>
      </c>
      <c r="E37" s="16">
        <f t="shared" ref="E37:E43" si="4">9/12</f>
        <v>0.75</v>
      </c>
      <c r="F37" s="16">
        <f t="shared" ref="F37:F43" si="5">14/12</f>
        <v>1.1666666666666667</v>
      </c>
      <c r="G37" s="16">
        <f t="shared" ref="G37:G43" si="6">PRODUCT(C37:F37)</f>
        <v>33.25</v>
      </c>
      <c r="H37" s="15" t="s">
        <v>43</v>
      </c>
      <c r="I37" s="14"/>
      <c r="J37" s="17"/>
      <c r="K37" s="18"/>
    </row>
    <row r="38" spans="1:11" ht="15.75">
      <c r="A38" s="19"/>
      <c r="B38" s="20" t="s">
        <v>31</v>
      </c>
      <c r="C38" s="15">
        <v>1</v>
      </c>
      <c r="D38" s="16">
        <f>38</f>
        <v>38</v>
      </c>
      <c r="E38" s="16">
        <f t="shared" si="4"/>
        <v>0.75</v>
      </c>
      <c r="F38" s="16">
        <f t="shared" si="5"/>
        <v>1.1666666666666667</v>
      </c>
      <c r="G38" s="16">
        <f t="shared" si="6"/>
        <v>33.25</v>
      </c>
      <c r="H38" s="15" t="s">
        <v>43</v>
      </c>
      <c r="I38" s="14"/>
      <c r="J38" s="17"/>
      <c r="K38" s="18"/>
    </row>
    <row r="39" spans="1:11" ht="15.75">
      <c r="A39" s="19"/>
      <c r="B39" s="20" t="s">
        <v>38</v>
      </c>
      <c r="C39" s="15">
        <v>1</v>
      </c>
      <c r="D39" s="16">
        <f>D36</f>
        <v>24.5</v>
      </c>
      <c r="E39" s="16">
        <f t="shared" si="4"/>
        <v>0.75</v>
      </c>
      <c r="F39" s="16">
        <f t="shared" si="5"/>
        <v>1.1666666666666667</v>
      </c>
      <c r="G39" s="16">
        <f t="shared" si="6"/>
        <v>21.4375</v>
      </c>
      <c r="H39" s="15" t="s">
        <v>43</v>
      </c>
      <c r="I39" s="14"/>
      <c r="J39" s="17"/>
      <c r="K39" s="18"/>
    </row>
    <row r="40" spans="1:11" ht="15.75">
      <c r="A40" s="19"/>
      <c r="B40" s="20" t="s">
        <v>39</v>
      </c>
      <c r="C40" s="15">
        <v>1</v>
      </c>
      <c r="D40" s="16">
        <f>24+6/12</f>
        <v>24.5</v>
      </c>
      <c r="E40" s="16">
        <f t="shared" si="4"/>
        <v>0.75</v>
      </c>
      <c r="F40" s="16">
        <f t="shared" si="5"/>
        <v>1.1666666666666667</v>
      </c>
      <c r="G40" s="16">
        <f t="shared" si="6"/>
        <v>21.4375</v>
      </c>
      <c r="H40" s="15" t="s">
        <v>43</v>
      </c>
      <c r="I40" s="14"/>
      <c r="J40" s="17"/>
      <c r="K40" s="18"/>
    </row>
    <row r="41" spans="1:11" ht="15.75">
      <c r="A41" s="19"/>
      <c r="B41" s="20" t="s">
        <v>40</v>
      </c>
      <c r="C41" s="15">
        <v>2</v>
      </c>
      <c r="D41" s="16">
        <f>73+6/12</f>
        <v>73.5</v>
      </c>
      <c r="E41" s="16">
        <f t="shared" si="4"/>
        <v>0.75</v>
      </c>
      <c r="F41" s="16">
        <f t="shared" si="5"/>
        <v>1.1666666666666667</v>
      </c>
      <c r="G41" s="16">
        <f t="shared" si="6"/>
        <v>128.625</v>
      </c>
      <c r="H41" s="15" t="s">
        <v>43</v>
      </c>
      <c r="I41" s="14"/>
      <c r="J41" s="17"/>
      <c r="K41" s="18"/>
    </row>
    <row r="42" spans="1:11" ht="15.75">
      <c r="A42" s="19"/>
      <c r="B42" s="20" t="s">
        <v>41</v>
      </c>
      <c r="C42" s="15">
        <v>2</v>
      </c>
      <c r="D42" s="16">
        <f t="shared" ref="D42:D43" si="7">73+6/12</f>
        <v>73.5</v>
      </c>
      <c r="E42" s="16">
        <f t="shared" si="4"/>
        <v>0.75</v>
      </c>
      <c r="F42" s="16">
        <f t="shared" si="5"/>
        <v>1.1666666666666667</v>
      </c>
      <c r="G42" s="16">
        <f t="shared" si="6"/>
        <v>128.625</v>
      </c>
      <c r="H42" s="15" t="s">
        <v>43</v>
      </c>
      <c r="I42" s="14"/>
      <c r="J42" s="17"/>
      <c r="K42" s="18"/>
    </row>
    <row r="43" spans="1:11" ht="15.75">
      <c r="A43" s="19"/>
      <c r="B43" s="20" t="s">
        <v>42</v>
      </c>
      <c r="C43" s="15">
        <f>C42</f>
        <v>2</v>
      </c>
      <c r="D43" s="16">
        <f t="shared" si="7"/>
        <v>73.5</v>
      </c>
      <c r="E43" s="16">
        <f t="shared" si="4"/>
        <v>0.75</v>
      </c>
      <c r="F43" s="16">
        <f t="shared" si="5"/>
        <v>1.1666666666666667</v>
      </c>
      <c r="G43" s="16">
        <f t="shared" si="6"/>
        <v>128.625</v>
      </c>
      <c r="H43" s="15" t="s">
        <v>43</v>
      </c>
      <c r="I43" s="14"/>
      <c r="J43" s="17"/>
      <c r="K43" s="18"/>
    </row>
    <row r="44" spans="1:11" ht="15.75">
      <c r="A44" s="19"/>
      <c r="B44" s="20"/>
      <c r="C44" s="15"/>
      <c r="D44" s="16"/>
      <c r="E44" s="16"/>
      <c r="F44" s="23" t="s">
        <v>11</v>
      </c>
      <c r="G44" s="23">
        <f>SUM(G36:G43)</f>
        <v>516.6875</v>
      </c>
      <c r="H44" s="14" t="s">
        <v>43</v>
      </c>
      <c r="I44" s="14"/>
      <c r="J44" s="17"/>
      <c r="K44" s="18"/>
    </row>
    <row r="45" spans="1:11" ht="15.75">
      <c r="A45" s="19"/>
      <c r="B45" s="20"/>
      <c r="C45" s="16"/>
      <c r="D45" s="16"/>
      <c r="E45" s="16"/>
      <c r="F45" s="23"/>
      <c r="G45" s="23">
        <f>G44/10.76</f>
        <v>48.019284386617102</v>
      </c>
      <c r="H45" s="14" t="s">
        <v>44</v>
      </c>
      <c r="I45" s="14"/>
      <c r="J45" s="17"/>
      <c r="K45" s="18"/>
    </row>
    <row r="46" spans="1:11" ht="15.75">
      <c r="A46" s="19"/>
      <c r="B46" s="33" t="s">
        <v>69</v>
      </c>
      <c r="C46" s="16"/>
      <c r="D46" s="16"/>
      <c r="E46" s="16"/>
      <c r="F46" s="16"/>
      <c r="G46" s="16"/>
      <c r="H46" s="15"/>
      <c r="I46" s="14"/>
      <c r="J46" s="17"/>
      <c r="K46" s="18"/>
    </row>
    <row r="47" spans="1:11" ht="15.75">
      <c r="A47" s="19"/>
      <c r="B47" s="33" t="s">
        <v>70</v>
      </c>
      <c r="C47" s="16"/>
      <c r="D47" s="16"/>
      <c r="E47" s="16"/>
      <c r="F47" s="16"/>
      <c r="G47" s="16"/>
      <c r="H47" s="15"/>
      <c r="I47" s="14"/>
      <c r="J47" s="17"/>
      <c r="K47" s="18"/>
    </row>
    <row r="48" spans="1:11" ht="15.75">
      <c r="A48" s="19"/>
      <c r="B48" s="20" t="s">
        <v>29</v>
      </c>
      <c r="C48" s="15">
        <v>1</v>
      </c>
      <c r="D48" s="16">
        <f>24+6/12</f>
        <v>24.5</v>
      </c>
      <c r="E48" s="16">
        <v>1</v>
      </c>
      <c r="F48" s="16">
        <v>1.5</v>
      </c>
      <c r="G48" s="16">
        <f>PRODUCT(C48:F48)</f>
        <v>36.75</v>
      </c>
      <c r="H48" s="15" t="s">
        <v>43</v>
      </c>
      <c r="I48" s="14"/>
      <c r="J48" s="17"/>
      <c r="K48" s="18"/>
    </row>
    <row r="49" spans="1:11" ht="15.75">
      <c r="A49" s="19"/>
      <c r="B49" s="20" t="s">
        <v>30</v>
      </c>
      <c r="C49" s="15">
        <v>1</v>
      </c>
      <c r="D49" s="16">
        <f>38</f>
        <v>38</v>
      </c>
      <c r="E49" s="16">
        <v>1</v>
      </c>
      <c r="F49" s="16">
        <v>1.5</v>
      </c>
      <c r="G49" s="16">
        <f t="shared" ref="G49:G55" si="8">PRODUCT(C49:F49)</f>
        <v>57</v>
      </c>
      <c r="H49" s="15" t="s">
        <v>43</v>
      </c>
      <c r="I49" s="14"/>
      <c r="J49" s="17"/>
      <c r="K49" s="18"/>
    </row>
    <row r="50" spans="1:11" ht="15.75">
      <c r="A50" s="19"/>
      <c r="B50" s="20" t="s">
        <v>31</v>
      </c>
      <c r="C50" s="15">
        <v>1</v>
      </c>
      <c r="D50" s="16">
        <f>38</f>
        <v>38</v>
      </c>
      <c r="E50" s="16">
        <v>1</v>
      </c>
      <c r="F50" s="16">
        <v>1.5</v>
      </c>
      <c r="G50" s="16">
        <f t="shared" si="8"/>
        <v>57</v>
      </c>
      <c r="H50" s="15" t="s">
        <v>43</v>
      </c>
      <c r="I50" s="14"/>
      <c r="J50" s="17"/>
      <c r="K50" s="18"/>
    </row>
    <row r="51" spans="1:11" ht="15.75">
      <c r="A51" s="19"/>
      <c r="B51" s="20" t="s">
        <v>38</v>
      </c>
      <c r="C51" s="15">
        <v>1</v>
      </c>
      <c r="D51" s="16">
        <f>D48</f>
        <v>24.5</v>
      </c>
      <c r="E51" s="16">
        <v>1</v>
      </c>
      <c r="F51" s="16">
        <v>1.5</v>
      </c>
      <c r="G51" s="16">
        <f t="shared" si="8"/>
        <v>36.75</v>
      </c>
      <c r="H51" s="15" t="s">
        <v>43</v>
      </c>
      <c r="I51" s="14"/>
      <c r="J51" s="17"/>
      <c r="K51" s="18"/>
    </row>
    <row r="52" spans="1:11" ht="15.75">
      <c r="A52" s="19"/>
      <c r="B52" s="20" t="s">
        <v>39</v>
      </c>
      <c r="C52" s="15">
        <v>1</v>
      </c>
      <c r="D52" s="16">
        <f>24+6/12</f>
        <v>24.5</v>
      </c>
      <c r="E52" s="16">
        <v>1</v>
      </c>
      <c r="F52" s="16">
        <v>1.5</v>
      </c>
      <c r="G52" s="16">
        <f t="shared" si="8"/>
        <v>36.75</v>
      </c>
      <c r="H52" s="15" t="s">
        <v>43</v>
      </c>
      <c r="I52" s="14"/>
      <c r="J52" s="17"/>
      <c r="K52" s="18"/>
    </row>
    <row r="53" spans="1:11" ht="15.75">
      <c r="A53" s="19"/>
      <c r="B53" s="20" t="s">
        <v>40</v>
      </c>
      <c r="C53" s="15">
        <v>2</v>
      </c>
      <c r="D53" s="16">
        <f>73+6/12</f>
        <v>73.5</v>
      </c>
      <c r="E53" s="16">
        <v>1</v>
      </c>
      <c r="F53" s="16">
        <v>1.5</v>
      </c>
      <c r="G53" s="16">
        <f t="shared" si="8"/>
        <v>220.5</v>
      </c>
      <c r="H53" s="15" t="s">
        <v>43</v>
      </c>
      <c r="I53" s="14"/>
      <c r="J53" s="17"/>
      <c r="K53" s="18"/>
    </row>
    <row r="54" spans="1:11" ht="15.75">
      <c r="A54" s="19"/>
      <c r="B54" s="20" t="s">
        <v>41</v>
      </c>
      <c r="C54" s="15">
        <v>2</v>
      </c>
      <c r="D54" s="16">
        <f t="shared" ref="D54:D55" si="9">73+6/12</f>
        <v>73.5</v>
      </c>
      <c r="E54" s="16">
        <v>1</v>
      </c>
      <c r="F54" s="16">
        <v>1.5</v>
      </c>
      <c r="G54" s="16">
        <f t="shared" si="8"/>
        <v>220.5</v>
      </c>
      <c r="H54" s="15" t="s">
        <v>43</v>
      </c>
      <c r="I54" s="14"/>
      <c r="J54" s="17"/>
      <c r="K54" s="18"/>
    </row>
    <row r="55" spans="1:11" ht="15.75">
      <c r="A55" s="19"/>
      <c r="B55" s="20" t="s">
        <v>42</v>
      </c>
      <c r="C55" s="15">
        <f>C54</f>
        <v>2</v>
      </c>
      <c r="D55" s="16">
        <f t="shared" si="9"/>
        <v>73.5</v>
      </c>
      <c r="E55" s="16">
        <v>1</v>
      </c>
      <c r="F55" s="16">
        <v>1.5</v>
      </c>
      <c r="G55" s="16">
        <f t="shared" si="8"/>
        <v>220.5</v>
      </c>
      <c r="H55" s="15" t="s">
        <v>43</v>
      </c>
      <c r="I55" s="14"/>
      <c r="J55" s="17"/>
      <c r="K55" s="18"/>
    </row>
    <row r="56" spans="1:11" ht="15.75">
      <c r="A56" s="19"/>
      <c r="B56" s="20"/>
      <c r="C56" s="15"/>
      <c r="D56" s="16"/>
      <c r="E56" s="16"/>
      <c r="F56" s="23" t="s">
        <v>11</v>
      </c>
      <c r="G56" s="23">
        <f>SUM(G48:G55)</f>
        <v>885.75</v>
      </c>
      <c r="H56" s="14" t="s">
        <v>43</v>
      </c>
      <c r="I56" s="14"/>
      <c r="J56" s="17"/>
      <c r="K56" s="18"/>
    </row>
    <row r="57" spans="1:11" ht="15.75">
      <c r="A57" s="19"/>
      <c r="B57" s="20"/>
      <c r="C57" s="16"/>
      <c r="D57" s="16"/>
      <c r="E57" s="16"/>
      <c r="F57" s="23"/>
      <c r="G57" s="23">
        <f>G56/10.76</f>
        <v>82.318773234200748</v>
      </c>
      <c r="H57" s="14" t="s">
        <v>44</v>
      </c>
      <c r="I57" s="14"/>
      <c r="J57" s="17"/>
      <c r="K57" s="18"/>
    </row>
    <row r="58" spans="1:11" ht="15.75">
      <c r="A58" s="19"/>
      <c r="B58" s="33" t="s">
        <v>71</v>
      </c>
      <c r="C58" s="16"/>
      <c r="D58" s="16"/>
      <c r="E58" s="16"/>
      <c r="F58" s="16"/>
      <c r="G58" s="16"/>
      <c r="H58" s="15"/>
      <c r="I58" s="14"/>
      <c r="J58" s="17"/>
      <c r="K58" s="18"/>
    </row>
    <row r="59" spans="1:11" ht="15.75">
      <c r="A59" s="19"/>
      <c r="B59" s="20" t="s">
        <v>72</v>
      </c>
      <c r="C59" s="16">
        <v>1</v>
      </c>
      <c r="D59" s="16">
        <f>23.5</f>
        <v>23.5</v>
      </c>
      <c r="E59" s="16">
        <f>9/12</f>
        <v>0.75</v>
      </c>
      <c r="F59" s="16">
        <f>14/12</f>
        <v>1.1666666666666667</v>
      </c>
      <c r="G59" s="16">
        <f>PRODUCT(C59:F59)</f>
        <v>20.5625</v>
      </c>
      <c r="H59" s="15" t="s">
        <v>43</v>
      </c>
      <c r="I59" s="14"/>
      <c r="J59" s="17"/>
      <c r="K59" s="18"/>
    </row>
    <row r="60" spans="1:11" ht="15.75">
      <c r="A60" s="19"/>
      <c r="B60" s="20" t="s">
        <v>73</v>
      </c>
      <c r="C60" s="16">
        <v>1</v>
      </c>
      <c r="D60" s="16">
        <f t="shared" ref="D60:D61" si="10">23.5</f>
        <v>23.5</v>
      </c>
      <c r="E60" s="16">
        <f t="shared" ref="E60:E61" si="11">9/12</f>
        <v>0.75</v>
      </c>
      <c r="F60" s="16">
        <f t="shared" ref="F60:F61" si="12">14/12</f>
        <v>1.1666666666666667</v>
      </c>
      <c r="G60" s="16">
        <f t="shared" ref="G60:G61" si="13">PRODUCT(C60:F60)</f>
        <v>20.5625</v>
      </c>
      <c r="H60" s="15" t="s">
        <v>43</v>
      </c>
      <c r="I60" s="14"/>
      <c r="J60" s="17"/>
      <c r="K60" s="18"/>
    </row>
    <row r="61" spans="1:11" ht="15.75">
      <c r="A61" s="19"/>
      <c r="B61" s="20" t="s">
        <v>74</v>
      </c>
      <c r="C61" s="16">
        <v>1</v>
      </c>
      <c r="D61" s="16">
        <f t="shared" si="10"/>
        <v>23.5</v>
      </c>
      <c r="E61" s="16">
        <f t="shared" si="11"/>
        <v>0.75</v>
      </c>
      <c r="F61" s="16">
        <f t="shared" si="12"/>
        <v>1.1666666666666667</v>
      </c>
      <c r="G61" s="16">
        <f t="shared" si="13"/>
        <v>20.5625</v>
      </c>
      <c r="H61" s="15" t="s">
        <v>43</v>
      </c>
      <c r="I61" s="14"/>
      <c r="J61" s="17"/>
      <c r="K61" s="18"/>
    </row>
    <row r="62" spans="1:11" ht="15.75">
      <c r="A62" s="19"/>
      <c r="B62" s="20"/>
      <c r="C62" s="16"/>
      <c r="D62" s="16"/>
      <c r="E62" s="16"/>
      <c r="F62" s="23" t="s">
        <v>11</v>
      </c>
      <c r="G62" s="23">
        <f>SUM(G59:G61)</f>
        <v>61.6875</v>
      </c>
      <c r="H62" s="14" t="s">
        <v>43</v>
      </c>
      <c r="I62" s="14"/>
      <c r="J62" s="17"/>
      <c r="K62" s="18"/>
    </row>
    <row r="63" spans="1:11" ht="15.75">
      <c r="A63" s="19"/>
      <c r="B63" s="20"/>
      <c r="C63" s="16"/>
      <c r="D63" s="16"/>
      <c r="E63" s="16"/>
      <c r="F63" s="23"/>
      <c r="G63" s="23">
        <f>G62/10.76</f>
        <v>5.7330390334572492</v>
      </c>
      <c r="H63" s="14" t="s">
        <v>44</v>
      </c>
      <c r="I63" s="14"/>
      <c r="J63" s="17"/>
      <c r="K63" s="18"/>
    </row>
    <row r="64" spans="1:11" ht="15.75">
      <c r="A64" s="19"/>
      <c r="B64" s="33" t="s">
        <v>75</v>
      </c>
      <c r="C64" s="16"/>
      <c r="D64" s="16"/>
      <c r="E64" s="16"/>
      <c r="F64" s="16"/>
      <c r="G64" s="16"/>
      <c r="H64" s="15"/>
      <c r="I64" s="14"/>
      <c r="J64" s="17"/>
      <c r="K64" s="18"/>
    </row>
    <row r="65" spans="1:11" ht="15.75">
      <c r="A65" s="19"/>
      <c r="B65" s="20" t="s">
        <v>29</v>
      </c>
      <c r="C65" s="15">
        <v>1</v>
      </c>
      <c r="D65" s="16">
        <f>24+6/12</f>
        <v>24.5</v>
      </c>
      <c r="E65" s="16">
        <f>9/12</f>
        <v>0.75</v>
      </c>
      <c r="F65" s="16">
        <f>14/12</f>
        <v>1.1666666666666667</v>
      </c>
      <c r="G65" s="16">
        <f>PRODUCT(C65:F65)</f>
        <v>21.4375</v>
      </c>
      <c r="H65" s="15" t="s">
        <v>43</v>
      </c>
      <c r="I65" s="14"/>
      <c r="J65" s="17"/>
      <c r="K65" s="18"/>
    </row>
    <row r="66" spans="1:11" ht="15.75">
      <c r="A66" s="19"/>
      <c r="B66" s="20" t="s">
        <v>30</v>
      </c>
      <c r="C66" s="15">
        <v>1</v>
      </c>
      <c r="D66" s="16">
        <f>38</f>
        <v>38</v>
      </c>
      <c r="E66" s="16">
        <f t="shared" ref="E66:E72" si="14">(2*14+9)/12</f>
        <v>3.0833333333333335</v>
      </c>
      <c r="F66" s="16">
        <f t="shared" ref="F66:F72" si="15">14/12</f>
        <v>1.1666666666666667</v>
      </c>
      <c r="G66" s="16">
        <f>PRODUCT(C66:F66)</f>
        <v>136.69444444444446</v>
      </c>
      <c r="H66" s="15" t="s">
        <v>43</v>
      </c>
      <c r="I66" s="14"/>
      <c r="J66" s="17"/>
      <c r="K66" s="18"/>
    </row>
    <row r="67" spans="1:11" ht="15.75">
      <c r="A67" s="19"/>
      <c r="B67" s="20" t="s">
        <v>31</v>
      </c>
      <c r="C67" s="15">
        <v>1</v>
      </c>
      <c r="D67" s="16">
        <f>38</f>
        <v>38</v>
      </c>
      <c r="E67" s="16">
        <f t="shared" si="14"/>
        <v>3.0833333333333335</v>
      </c>
      <c r="F67" s="16">
        <f t="shared" si="15"/>
        <v>1.1666666666666667</v>
      </c>
      <c r="G67" s="16">
        <f t="shared" ref="G67:G72" si="16">PRODUCT(C67:F67)</f>
        <v>136.69444444444446</v>
      </c>
      <c r="H67" s="15" t="s">
        <v>43</v>
      </c>
      <c r="I67" s="14"/>
      <c r="J67" s="17"/>
      <c r="K67" s="18"/>
    </row>
    <row r="68" spans="1:11" ht="15.75">
      <c r="A68" s="19"/>
      <c r="B68" s="20" t="s">
        <v>38</v>
      </c>
      <c r="C68" s="15">
        <v>1</v>
      </c>
      <c r="D68" s="16">
        <f>D65</f>
        <v>24.5</v>
      </c>
      <c r="E68" s="16">
        <f t="shared" si="14"/>
        <v>3.0833333333333335</v>
      </c>
      <c r="F68" s="16">
        <f t="shared" si="15"/>
        <v>1.1666666666666667</v>
      </c>
      <c r="G68" s="16">
        <f t="shared" si="16"/>
        <v>88.131944444444457</v>
      </c>
      <c r="H68" s="15" t="s">
        <v>43</v>
      </c>
      <c r="I68" s="14"/>
      <c r="J68" s="17"/>
      <c r="K68" s="18"/>
    </row>
    <row r="69" spans="1:11" ht="15.75">
      <c r="A69" s="19"/>
      <c r="B69" s="20" t="s">
        <v>39</v>
      </c>
      <c r="C69" s="15">
        <v>1</v>
      </c>
      <c r="D69" s="16">
        <f>24+6/12</f>
        <v>24.5</v>
      </c>
      <c r="E69" s="16">
        <f t="shared" si="14"/>
        <v>3.0833333333333335</v>
      </c>
      <c r="F69" s="16">
        <f t="shared" si="15"/>
        <v>1.1666666666666667</v>
      </c>
      <c r="G69" s="16">
        <f>PRODUCT(C69:F69)</f>
        <v>88.131944444444457</v>
      </c>
      <c r="H69" s="15" t="s">
        <v>43</v>
      </c>
      <c r="I69" s="14"/>
      <c r="J69" s="17"/>
      <c r="K69" s="18"/>
    </row>
    <row r="70" spans="1:11" ht="15.75">
      <c r="A70" s="19"/>
      <c r="B70" s="20" t="s">
        <v>40</v>
      </c>
      <c r="C70" s="15">
        <v>2</v>
      </c>
      <c r="D70" s="16">
        <f>73+6/12</f>
        <v>73.5</v>
      </c>
      <c r="E70" s="16">
        <f t="shared" si="14"/>
        <v>3.0833333333333335</v>
      </c>
      <c r="F70" s="16">
        <f t="shared" si="15"/>
        <v>1.1666666666666667</v>
      </c>
      <c r="G70" s="16">
        <f>PRODUCT(C70:F70)</f>
        <v>528.79166666666674</v>
      </c>
      <c r="H70" s="15" t="s">
        <v>43</v>
      </c>
      <c r="I70" s="14"/>
      <c r="J70" s="17"/>
      <c r="K70" s="18"/>
    </row>
    <row r="71" spans="1:11" ht="15.75">
      <c r="A71" s="19"/>
      <c r="B71" s="20" t="s">
        <v>41</v>
      </c>
      <c r="C71" s="15">
        <v>2</v>
      </c>
      <c r="D71" s="16">
        <f t="shared" ref="D71:D72" si="17">73+6/12</f>
        <v>73.5</v>
      </c>
      <c r="E71" s="16">
        <f t="shared" si="14"/>
        <v>3.0833333333333335</v>
      </c>
      <c r="F71" s="16">
        <f t="shared" si="15"/>
        <v>1.1666666666666667</v>
      </c>
      <c r="G71" s="16">
        <f t="shared" si="16"/>
        <v>528.79166666666674</v>
      </c>
      <c r="H71" s="15" t="s">
        <v>43</v>
      </c>
      <c r="I71" s="14"/>
      <c r="J71" s="17"/>
      <c r="K71" s="18"/>
    </row>
    <row r="72" spans="1:11" ht="15.75">
      <c r="A72" s="19"/>
      <c r="B72" s="20" t="s">
        <v>42</v>
      </c>
      <c r="C72" s="15">
        <f>C71</f>
        <v>2</v>
      </c>
      <c r="D72" s="16">
        <f t="shared" si="17"/>
        <v>73.5</v>
      </c>
      <c r="E72" s="16">
        <f t="shared" si="14"/>
        <v>3.0833333333333335</v>
      </c>
      <c r="F72" s="16">
        <f t="shared" si="15"/>
        <v>1.1666666666666667</v>
      </c>
      <c r="G72" s="16">
        <f t="shared" si="16"/>
        <v>528.79166666666674</v>
      </c>
      <c r="H72" s="15" t="s">
        <v>43</v>
      </c>
      <c r="I72" s="14"/>
      <c r="J72" s="17"/>
      <c r="K72" s="18"/>
    </row>
    <row r="73" spans="1:11" ht="15.75">
      <c r="A73" s="19"/>
      <c r="B73" s="20"/>
      <c r="C73" s="15"/>
      <c r="D73" s="16"/>
      <c r="E73" s="16"/>
      <c r="F73" s="23" t="s">
        <v>11</v>
      </c>
      <c r="G73" s="23">
        <f>SUM(G65:G72)</f>
        <v>2057.4652777777783</v>
      </c>
      <c r="H73" s="14" t="s">
        <v>43</v>
      </c>
      <c r="I73" s="14"/>
      <c r="J73" s="17"/>
      <c r="K73" s="18"/>
    </row>
    <row r="74" spans="1:11" ht="15.75">
      <c r="A74" s="19"/>
      <c r="B74" s="20"/>
      <c r="C74" s="16"/>
      <c r="D74" s="16"/>
      <c r="E74" s="16"/>
      <c r="F74" s="23"/>
      <c r="G74" s="23">
        <f>G73/10.76</f>
        <v>191.21424514663369</v>
      </c>
      <c r="H74" s="14" t="s">
        <v>44</v>
      </c>
      <c r="I74" s="14"/>
      <c r="J74" s="17"/>
      <c r="K74" s="18"/>
    </row>
    <row r="75" spans="1:11" ht="15.75">
      <c r="A75" s="19"/>
      <c r="B75" s="33" t="s">
        <v>86</v>
      </c>
      <c r="C75" s="16"/>
      <c r="D75" s="16"/>
      <c r="E75" s="16"/>
      <c r="F75" s="16"/>
      <c r="G75" s="16"/>
      <c r="H75" s="15"/>
      <c r="I75" s="14"/>
      <c r="J75" s="17"/>
      <c r="K75" s="18"/>
    </row>
    <row r="76" spans="1:11" ht="15.75">
      <c r="A76" s="19"/>
      <c r="B76" s="33"/>
      <c r="C76" s="16">
        <f>formwork!C4</f>
        <v>14</v>
      </c>
      <c r="D76" s="16">
        <f>formwork!D4</f>
        <v>28.75</v>
      </c>
      <c r="E76" s="16">
        <f>16/12</f>
        <v>1.3333333333333333</v>
      </c>
      <c r="F76" s="16">
        <f>16/12</f>
        <v>1.3333333333333333</v>
      </c>
      <c r="G76" s="16">
        <f>PRODUCT(C76:F76)</f>
        <v>715.55555555555543</v>
      </c>
      <c r="H76" s="16" t="s">
        <v>43</v>
      </c>
      <c r="I76" s="14"/>
      <c r="J76" s="17"/>
      <c r="K76" s="18"/>
    </row>
    <row r="77" spans="1:11" ht="15.75">
      <c r="A77" s="19"/>
      <c r="B77" s="33"/>
      <c r="C77" s="16"/>
      <c r="D77" s="16"/>
      <c r="E77" s="16"/>
      <c r="F77" s="16"/>
      <c r="G77" s="23">
        <f>G76/35.32</f>
        <v>20.25921731470995</v>
      </c>
      <c r="H77" s="14" t="s">
        <v>25</v>
      </c>
      <c r="I77" s="14"/>
      <c r="J77" s="17"/>
      <c r="K77" s="18"/>
    </row>
    <row r="78" spans="1:11" ht="15.75">
      <c r="A78" s="19"/>
      <c r="B78" s="33"/>
      <c r="C78" s="16"/>
      <c r="D78" s="55"/>
      <c r="E78" s="56"/>
      <c r="F78" s="23"/>
      <c r="G78" s="23"/>
      <c r="H78" s="14"/>
      <c r="I78" s="14"/>
      <c r="J78" s="17"/>
      <c r="K78" s="18"/>
    </row>
    <row r="79" spans="1:11" ht="15" customHeight="1">
      <c r="A79" s="19"/>
      <c r="B79" s="33" t="s">
        <v>79</v>
      </c>
      <c r="C79" s="16">
        <v>1</v>
      </c>
      <c r="D79" s="131">
        <f>formwork!D70</f>
        <v>1933</v>
      </c>
      <c r="E79" s="132"/>
      <c r="F79" s="44">
        <f>5/12</f>
        <v>0.41666666666666669</v>
      </c>
      <c r="G79" s="16">
        <f>FLOOR(C79*D79*F79,0.01)</f>
        <v>805.41</v>
      </c>
      <c r="H79" s="15" t="s">
        <v>24</v>
      </c>
      <c r="I79" s="14"/>
      <c r="J79" s="17"/>
      <c r="K79" s="18"/>
    </row>
    <row r="80" spans="1:11" ht="15.75">
      <c r="A80" s="19"/>
      <c r="B80" s="27"/>
      <c r="C80" s="16"/>
      <c r="D80" s="55"/>
      <c r="E80" s="56"/>
      <c r="F80" s="23" t="s">
        <v>11</v>
      </c>
      <c r="G80" s="23">
        <f>G79/35.32</f>
        <v>22.803227633069081</v>
      </c>
      <c r="H80" s="14" t="s">
        <v>25</v>
      </c>
      <c r="I80" s="14"/>
      <c r="J80" s="17"/>
      <c r="K80" s="18"/>
    </row>
    <row r="81" spans="1:11" ht="15.75">
      <c r="A81" s="19"/>
      <c r="B81" s="60" t="s">
        <v>80</v>
      </c>
      <c r="C81" s="61">
        <v>2</v>
      </c>
      <c r="D81" s="148">
        <v>10.89</v>
      </c>
      <c r="E81" s="149"/>
      <c r="F81" s="61">
        <v>6</v>
      </c>
      <c r="G81" s="61">
        <f>C81*D81*F81</f>
        <v>130.68</v>
      </c>
      <c r="H81" s="62" t="s">
        <v>24</v>
      </c>
      <c r="I81" s="14"/>
      <c r="J81" s="17"/>
      <c r="K81" s="18"/>
    </row>
    <row r="82" spans="1:11" ht="15.75">
      <c r="A82" s="19"/>
      <c r="B82" s="46" t="s">
        <v>87</v>
      </c>
      <c r="C82" s="61">
        <v>2</v>
      </c>
      <c r="D82" s="148">
        <v>3.35</v>
      </c>
      <c r="E82" s="149"/>
      <c r="F82" s="61">
        <f>12+4/12</f>
        <v>12.333333333333334</v>
      </c>
      <c r="G82" s="61">
        <f>C82*D82*F82</f>
        <v>82.63333333333334</v>
      </c>
      <c r="H82" s="62" t="s">
        <v>24</v>
      </c>
      <c r="I82" s="14"/>
      <c r="J82" s="17"/>
      <c r="K82" s="18"/>
    </row>
    <row r="83" spans="1:11" ht="15.75">
      <c r="A83" s="19"/>
      <c r="B83" s="46"/>
      <c r="C83" s="61">
        <v>1</v>
      </c>
      <c r="D83" s="63">
        <f>5*2+1*5</f>
        <v>15</v>
      </c>
      <c r="E83" s="64">
        <f>5/12</f>
        <v>0.41666666666666669</v>
      </c>
      <c r="F83" s="61">
        <v>6.5</v>
      </c>
      <c r="G83" s="61">
        <f>C83*D83*F83*E83</f>
        <v>40.625</v>
      </c>
      <c r="H83" s="62" t="s">
        <v>24</v>
      </c>
      <c r="I83" s="14"/>
      <c r="J83" s="17"/>
      <c r="K83" s="18"/>
    </row>
    <row r="84" spans="1:11" ht="15.75">
      <c r="A84" s="19"/>
      <c r="B84" s="46"/>
      <c r="C84" s="61"/>
      <c r="D84" s="61" t="s">
        <v>46</v>
      </c>
      <c r="E84" s="61"/>
      <c r="F84" s="65" t="s">
        <v>11</v>
      </c>
      <c r="G84" s="65">
        <f>SUM(G81:G83)</f>
        <v>253.93833333333333</v>
      </c>
      <c r="H84" s="62" t="s">
        <v>24</v>
      </c>
      <c r="I84" s="14"/>
      <c r="J84" s="17"/>
      <c r="K84" s="18"/>
    </row>
    <row r="85" spans="1:11" ht="15.75">
      <c r="A85" s="19"/>
      <c r="B85" s="46"/>
      <c r="C85" s="61"/>
      <c r="D85" s="61"/>
      <c r="E85" s="61"/>
      <c r="F85" s="65"/>
      <c r="G85" s="65">
        <f>G84/35.32</f>
        <v>7.1896470366175915</v>
      </c>
      <c r="H85" s="66" t="s">
        <v>25</v>
      </c>
      <c r="I85" s="14"/>
      <c r="J85" s="17"/>
      <c r="K85" s="18"/>
    </row>
    <row r="86" spans="1:11" ht="15.75">
      <c r="A86" s="19"/>
      <c r="B86" s="60" t="s">
        <v>81</v>
      </c>
      <c r="C86" s="16"/>
      <c r="D86" s="16"/>
      <c r="E86" s="16"/>
      <c r="F86" s="23"/>
      <c r="G86" s="23"/>
      <c r="H86" s="15"/>
      <c r="I86" s="14"/>
      <c r="J86" s="17"/>
      <c r="K86" s="18"/>
    </row>
    <row r="87" spans="1:11" ht="15.75">
      <c r="A87" s="19"/>
      <c r="B87" s="27"/>
      <c r="C87" s="16"/>
      <c r="D87" s="16"/>
      <c r="E87" s="16"/>
      <c r="F87" s="16"/>
      <c r="G87" s="16"/>
      <c r="H87" s="15"/>
      <c r="I87" s="14"/>
      <c r="J87" s="17"/>
      <c r="K87" s="18"/>
    </row>
    <row r="88" spans="1:11" ht="15.75">
      <c r="A88" s="19"/>
      <c r="B88" s="33" t="s">
        <v>88</v>
      </c>
      <c r="C88" s="16"/>
      <c r="D88" s="16"/>
      <c r="E88" s="16"/>
      <c r="F88" s="16"/>
      <c r="G88" s="16"/>
      <c r="H88" s="15"/>
      <c r="I88" s="14"/>
      <c r="J88" s="17"/>
      <c r="K88" s="18"/>
    </row>
    <row r="89" spans="1:11" ht="15.75">
      <c r="A89" s="19"/>
      <c r="B89" s="27" t="s">
        <v>89</v>
      </c>
      <c r="C89" s="16">
        <v>2</v>
      </c>
      <c r="D89" s="16">
        <f>(72+2/12)-6*4-6*9/12-2*16/12</f>
        <v>41.000000000000007</v>
      </c>
      <c r="E89" s="16">
        <f>9/12</f>
        <v>0.75</v>
      </c>
      <c r="F89" s="16">
        <f>3/12</f>
        <v>0.25</v>
      </c>
      <c r="G89" s="16">
        <f t="shared" ref="G89:G90" si="18">FLOOR(C89*D89*E89*F89,0.01)</f>
        <v>15.370000000000001</v>
      </c>
      <c r="H89" s="15" t="s">
        <v>24</v>
      </c>
      <c r="I89" s="14"/>
      <c r="J89" s="17"/>
      <c r="K89" s="18"/>
    </row>
    <row r="90" spans="1:11" ht="15.75">
      <c r="A90" s="19"/>
      <c r="B90" s="27" t="s">
        <v>90</v>
      </c>
      <c r="C90" s="16">
        <v>2</v>
      </c>
      <c r="D90" s="16">
        <f>(72+2/12)-2*16/12</f>
        <v>69.5</v>
      </c>
      <c r="E90" s="16">
        <f>9/12</f>
        <v>0.75</v>
      </c>
      <c r="F90" s="16">
        <f>6/12</f>
        <v>0.5</v>
      </c>
      <c r="G90" s="16">
        <f t="shared" si="18"/>
        <v>52.120000000000005</v>
      </c>
      <c r="H90" s="15" t="s">
        <v>24</v>
      </c>
      <c r="I90" s="14"/>
      <c r="J90" s="17"/>
      <c r="K90" s="18"/>
    </row>
    <row r="91" spans="1:11" ht="15.75">
      <c r="A91" s="19"/>
      <c r="B91" s="27"/>
      <c r="C91" s="16"/>
      <c r="D91" s="16"/>
      <c r="E91" s="16"/>
      <c r="F91" s="16"/>
      <c r="G91" s="16"/>
      <c r="H91" s="15"/>
      <c r="I91" s="14"/>
      <c r="J91" s="17"/>
      <c r="K91" s="18"/>
    </row>
    <row r="92" spans="1:11" ht="15.75">
      <c r="A92" s="19"/>
      <c r="B92" s="33" t="s">
        <v>82</v>
      </c>
      <c r="C92" s="16"/>
      <c r="D92" s="16"/>
      <c r="E92" s="16"/>
      <c r="F92" s="16"/>
      <c r="G92" s="16"/>
      <c r="H92" s="15"/>
      <c r="I92" s="14"/>
      <c r="J92" s="17"/>
      <c r="K92" s="18"/>
    </row>
    <row r="93" spans="1:11" ht="15.75">
      <c r="A93" s="19"/>
      <c r="B93" s="27" t="s">
        <v>89</v>
      </c>
      <c r="C93" s="32">
        <f>C89</f>
        <v>2</v>
      </c>
      <c r="D93" s="32">
        <f>D89</f>
        <v>41.000000000000007</v>
      </c>
      <c r="E93" s="27">
        <v>0.75</v>
      </c>
      <c r="F93" s="32">
        <f>F89</f>
        <v>0.25</v>
      </c>
      <c r="G93" s="16">
        <f t="shared" ref="G93:G94" si="19">FLOOR(C93*D93*E93*F93,0.01)</f>
        <v>15.370000000000001</v>
      </c>
      <c r="H93" s="15" t="s">
        <v>24</v>
      </c>
      <c r="I93" s="14"/>
      <c r="J93" s="17"/>
      <c r="K93" s="18"/>
    </row>
    <row r="94" spans="1:11" ht="15.75">
      <c r="A94" s="19"/>
      <c r="B94" s="27" t="s">
        <v>90</v>
      </c>
      <c r="C94" s="32">
        <f>C90</f>
        <v>2</v>
      </c>
      <c r="D94" s="32">
        <v>69.5</v>
      </c>
      <c r="E94" s="27">
        <v>0.75</v>
      </c>
      <c r="F94" s="32">
        <f>F90</f>
        <v>0.5</v>
      </c>
      <c r="G94" s="16">
        <f t="shared" si="19"/>
        <v>52.120000000000005</v>
      </c>
      <c r="H94" s="15" t="s">
        <v>24</v>
      </c>
      <c r="I94" s="14"/>
      <c r="J94" s="17"/>
      <c r="K94" s="18"/>
    </row>
    <row r="95" spans="1:11" ht="15.75">
      <c r="A95" s="19"/>
      <c r="B95" s="33"/>
      <c r="C95" s="16"/>
      <c r="D95" s="16"/>
      <c r="E95" s="16"/>
      <c r="F95" s="23" t="s">
        <v>11</v>
      </c>
      <c r="G95" s="23">
        <f>SUM(G89:G94)</f>
        <v>134.98000000000002</v>
      </c>
      <c r="H95" s="14" t="s">
        <v>24</v>
      </c>
      <c r="I95" s="14"/>
      <c r="J95" s="17"/>
      <c r="K95" s="18"/>
    </row>
    <row r="96" spans="1:11" ht="15.75">
      <c r="A96" s="19"/>
      <c r="B96" s="20"/>
      <c r="C96" s="15"/>
      <c r="D96" s="16"/>
      <c r="E96" s="16"/>
      <c r="F96" s="23"/>
      <c r="G96" s="23">
        <f>G95/35.31</f>
        <v>3.8227131124327389</v>
      </c>
      <c r="H96" s="14" t="s">
        <v>25</v>
      </c>
      <c r="I96" s="24">
        <v>20975.52</v>
      </c>
      <c r="J96" s="17">
        <f>G96*I96</f>
        <v>80183.395344095159</v>
      </c>
      <c r="K96" s="25"/>
    </row>
    <row r="97" spans="1:11" s="67" customFormat="1" ht="15.75">
      <c r="A97" s="98"/>
      <c r="B97" s="99"/>
      <c r="C97" s="62"/>
      <c r="D97" s="61"/>
      <c r="E97" s="61"/>
      <c r="F97" s="65" t="s">
        <v>11</v>
      </c>
      <c r="G97" s="65">
        <f>G8+G33+G44+G56+G62+G95+G84+G79+G76+G73</f>
        <v>6305.0679166666669</v>
      </c>
      <c r="H97" s="66" t="s">
        <v>19</v>
      </c>
      <c r="I97" s="100"/>
      <c r="J97" s="101"/>
      <c r="K97" s="102"/>
    </row>
    <row r="98" spans="1:11" s="67" customFormat="1" ht="15.75">
      <c r="A98" s="98"/>
      <c r="B98" s="99"/>
      <c r="C98" s="62"/>
      <c r="D98" s="61"/>
      <c r="E98" s="61"/>
      <c r="F98" s="65" t="s">
        <v>11</v>
      </c>
      <c r="G98" s="65">
        <f>G97/10.76</f>
        <v>585.97285470879808</v>
      </c>
      <c r="H98" s="66" t="s">
        <v>20</v>
      </c>
      <c r="I98" s="103">
        <v>839.82</v>
      </c>
      <c r="J98" s="101">
        <f>G98*I98</f>
        <v>492111.72284154285</v>
      </c>
      <c r="K98" s="104"/>
    </row>
  </sheetData>
  <mergeCells count="3">
    <mergeCell ref="D79:E79"/>
    <mergeCell ref="D81:E81"/>
    <mergeCell ref="D82:E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Annex 1 Skilled labor</vt:lpstr>
      <vt:lpstr>Annex 2Brick</vt:lpstr>
      <vt:lpstr>Annex 3Local Materials</vt:lpstr>
      <vt:lpstr>Annex 4 Door and window</vt:lpstr>
      <vt:lpstr>Annex5Construction material</vt:lpstr>
      <vt:lpstr>EW</vt:lpstr>
      <vt:lpstr>Brick work </vt:lpstr>
      <vt:lpstr>formwork</vt:lpstr>
      <vt:lpstr>Concrete Work</vt:lpstr>
      <vt:lpstr>Plastering</vt:lpstr>
      <vt:lpstr> truss&amp;CGI</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Bonafide-Amit</dc:creator>
  <cp:lastModifiedBy>admin</cp:lastModifiedBy>
  <cp:lastPrinted>2019-03-05T03:56:28Z</cp:lastPrinted>
  <dcterms:created xsi:type="dcterms:W3CDTF">2019-01-22T04:48:53Z</dcterms:created>
  <dcterms:modified xsi:type="dcterms:W3CDTF">2019-03-05T04:01:18Z</dcterms:modified>
</cp:coreProperties>
</file>